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F8F3A7E1-CDB7-491E-B752-2C70BE7E3723}"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13" i="11"/>
  <c r="E414" i="11"/>
  <c r="E415" i="11"/>
  <c r="E444" i="1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G368" i="11" l="1"/>
  <c r="E316" i="1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D2" i="15" s="1"/>
  <c r="B3" i="6"/>
  <c r="B2" i="15" s="1"/>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D2" i="17"/>
  <c r="L2" i="20"/>
  <c r="L2" i="13"/>
  <c r="J2" i="21"/>
  <c r="D2" i="16"/>
  <c r="D2" i="18"/>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C167" i="6" l="1"/>
  <c r="G163" i="6"/>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<sst xmlns="http://schemas.openxmlformats.org/spreadsheetml/2006/main" count="12343" uniqueCount="2585">
  <si>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</si>
  <si>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</si>
  <si>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</si>
  <si>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</si>
  <si>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</si>
  <si>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</si>
  <si>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</si>
  <si>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</si>
  <si>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</si>
  <si>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</si>
  <si>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</si>
  <si>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</si>
  <si>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</si>
  <si>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</si>
  <si>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</si>
  <si>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</si>
  <si>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</si>
  <si>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</si>
  <si>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</si>
  <si>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</si>
  <si>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</si>
  <si>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</si>
  <si>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</si>
  <si>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</si>
  <si>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</si>
  <si>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</si>
  <si>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</si>
  <si>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</si>
  <si>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</si>
  <si>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</si>
  <si>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</si>
  <si>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</si>
  <si>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</si>
  <si>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</si>
  <si>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</si>
  <si>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</si>
  <si>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</si>
  <si>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</si>
  <si>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</si>
  <si>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</si>
  <si>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</si>
  <si>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</si>
  <si>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</si>
  <si>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</si>
  <si>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</si>
  <si>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</si>
  <si>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</si>
  <si>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</si>
  <si>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</si>
  <si>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</si>
  <si>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</si>
  <si>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</si>
  <si>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</si>
  <si>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</si>
  <si>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</si>
  <si>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</si>
  <si>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</si>
  <si>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</si>
  <si>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</si>
  <si>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</si>
  <si>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</si>
  <si>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</si>
  <si>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</si>
  <si>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</si>
  <si>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</si>
  <si>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</si>
  <si>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</si>
  <si>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</si>
  <si>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</si>
  <si>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</si>
  <si>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</si>
  <si>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</si>
  <si>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</si>
  <si>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</si>
  <si>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</si>
  <si>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</si>
  <si>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</si>
  <si>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</si>
  <si>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</si>
  <si>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</si>
  <si>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</si>
  <si>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</si>
  <si>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</si>
  <si>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</si>
  <si>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</si>
  <si>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</si>
  <si>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</si>
  <si>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</si>
  <si>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</si>
  <si>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</si>
  <si>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</si>
  <si>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</si>
  <si>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</si>
  <si>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</si>
  <si>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</si>
  <si>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</si>
  <si>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</si>
  <si>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</si>
  <si>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</si>
  <si>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</si>
  <si>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</si>
  <si>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</si>
  <si>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</si>
  <si>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</si>
  <si>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</si>
  <si>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</si>
  <si>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</si>
  <si>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</si>
  <si>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</si>
  <si>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</si>
  <si>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</si>
  <si>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</si>
  <si>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</si>
  <si>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</si>
  <si>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</si>
  <si>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</si>
  <si>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</si>
  <si>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</si>
  <si>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</si>
  <si>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</si>
  <si>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</si>
  <si>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</si>
  <si>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</si>
  <si>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</si>
  <si>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</si>
  <si>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</si>
  <si>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</si>
  <si>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</si>
  <si>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</si>
  <si>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</si>
  <si>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</si>
  <si>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</si>
  <si>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</si>
  <si>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</si>
  <si>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</si>
  <si>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</si>
  <si>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</si>
  <si>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</si>
  <si>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</si>
  <si>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</si>
  <si>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</si>
  <si>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</si>
  <si>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</si>
  <si>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</si>
  <si>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</si>
  <si>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</si>
  <si>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</si>
  <si>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</si>
  <si>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</si>
  <si>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</si>
  <si>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</si>
  <si>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</si>
  <si>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</si>
  <si>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</si>
  <si>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</si>
  <si>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</si>
  <si>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</si>
  <si>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</si>
  <si>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</si>
  <si>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</si>
  <si>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</si>
  <si>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</si>
  <si>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</si>
  <si>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</si>
  <si>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</si>
  <si>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</si>
  <si>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</si>
  <si>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</si>
  <si>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</si>
  <si>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</si>
  <si>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</si>
  <si>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</si>
  <si>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</si>
  <si>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</si>
  <si>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</si>
  <si>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</si>
  <si>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</si>
  <si>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</si>
  <si>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</si>
  <si>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</si>
  <si>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</si>
  <si>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</si>
  <si>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</si>
  <si>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</si>
  <si>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</si>
  <si>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</si>
  <si>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</si>
  <si>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</si>
  <si>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</si>
  <si>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</si>
  <si>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</si>
  <si>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</si>
  <si>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</si>
  <si>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</si>
  <si>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</si>
  <si>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</si>
  <si>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</si>
  <si>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</si>
  <si>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</si>
  <si>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</si>
  <si>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</si>
  <si>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</si>
  <si>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</si>
  <si>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</si>
  <si>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</si>
  <si>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</si>
  <si>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</si>
  <si>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</si>
  <si>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</si>
  <si>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</si>
  <si>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</si>
  <si>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</si>
  <si>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</si>
  <si>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</si>
  <si>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</si>
  <si>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</si>
  <si>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</si>
  <si>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</si>
  <si>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</si>
  <si>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</si>
  <si>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</si>
  <si>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</si>
  <si>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</si>
  <si>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</si>
  <si>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</si>
  <si>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</si>
  <si>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</si>
  <si>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</si>
  <si>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</si>
  <si>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</si>
  <si>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</si>
  <si>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</si>
  <si>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</si>
  <si>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</si>
  <si>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</si>
  <si>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</si>
  <si>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</si>
  <si>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</si>
  <si>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</si>
  <si>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</si>
  <si>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</si>
  <si>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</si>
  <si>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</si>
  <si>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</si>
  <si>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</si>
  <si>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</si>
  <si>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</si>
  <si>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</si>
  <si>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</si>
  <si>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</si>
  <si>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</si>
  <si>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</si>
  <si>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</si>
  <si>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</si>
  <si>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</si>
  <si>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</si>
  <si>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</si>
  <si>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</si>
  <si>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</si>
  <si>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</si>
  <si>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</si>
  <si>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</si>
  <si>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</si>
  <si>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</si>
  <si>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</si>
  <si>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</si>
  <si>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</si>
  <si>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</si>
  <si>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</si>
  <si>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</si>
  <si>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</si>
  <si>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</si>
  <si>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</si>
  <si>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</si>
  <si>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</si>
  <si>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</si>
  <si>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</si>
  <si>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</si>
  <si>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</si>
  <si>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</si>
  <si>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</si>
  <si>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</si>
  <si>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</si>
  <si>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</si>
  <si>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</si>
  <si>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</si>
  <si>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</si>
  <si>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</si>
  <si>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</si>
  <si>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</si>
  <si>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</si>
  <si>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</si>
  <si>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</si>
  <si>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</si>
  <si>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</si>
  <si>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</si>
  <si>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</si>
  <si>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</si>
  <si>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</si>
  <si>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</si>
  <si>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</si>
  <si>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</si>
  <si>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</si>
  <si>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</si>
  <si>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</si>
  <si>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</si>
  <si>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</si>
  <si>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</si>
  <si>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</si>
  <si>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</si>
  <si>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</si>
  <si>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</si>
  <si>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</si>
  <si>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</si>
  <si>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</si>
  <si>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</si>
  <si>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</si>
  <si>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</si>
  <si>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</si>
  <si>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</si>
  <si>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</si>
  <si>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</si>
  <si>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</si>
  <si>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</si>
  <si>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</si>
  <si>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</si>
  <si>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</si>
  <si>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</si>
  <si>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</si>
  <si>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</si>
  <si>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</si>
  <si>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</si>
  <si>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</si>
  <si>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</si>
  <si>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</si>
  <si>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</si>
  <si>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</si>
  <si>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</si>
  <si>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</si>
  <si>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</si>
  <si>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</si>
  <si>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</si>
  <si>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</si>
  <si>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</si>
  <si>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</si>
  <si>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</si>
  <si>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</si>
  <si>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</si>
  <si>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</si>
  <si>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</si>
  <si>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</si>
  <si>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</si>
  <si>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</si>
  <si>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</si>
  <si>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</si>
  <si>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</si>
  <si>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</si>
  <si>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</si>
  <si>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</si>
  <si>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</si>
  <si>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</si>
  <si>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</si>
  <si>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</si>
  <si>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</si>
  <si>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</si>
  <si>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</si>
  <si>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</si>
  <si>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</si>
  <si>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</si>
  <si>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</si>
  <si>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</si>
  <si>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</si>
  <si>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</si>
  <si>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</si>
  <si>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</si>
  <si>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</si>
  <si>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</si>
  <si>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</si>
  <si>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</si>
  <si>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</si>
  <si>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</si>
  <si>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</si>
  <si>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</si>
  <si>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</si>
  <si>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</si>
  <si>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</si>
  <si>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</si>
  <si>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</si>
  <si>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</si>
  <si>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</si>
  <si>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</si>
  <si>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</si>
  <si>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</si>
  <si>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</si>
  <si>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</si>
  <si>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</si>
  <si>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</si>
  <si>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</si>
  <si>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</si>
  <si>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</si>
  <si>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</si>
  <si>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</si>
  <si>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</si>
  <si>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</si>
  <si>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</si>
  <si>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</si>
  <si>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</si>
  <si>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</si>
  <si>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</si>
  <si>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</si>
  <si>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</si>
  <si>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</si>
  <si>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</si>
  <si>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</si>
  <si>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</si>
  <si>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</si>
  <si>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</si>
  <si>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</si>
  <si>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</si>
  <si>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</si>
  <si>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</si>
  <si>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</si>
  <si>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</si>
  <si>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</si>
  <si>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</si>
  <si>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</si>
  <si>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</si>
  <si>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</si>
  <si>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</si>
  <si>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</si>
  <si>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</si>
  <si>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</si>
  <si>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</si>
  <si>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</si>
  <si>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</si>
  <si>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</si>
  <si>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</si>
  <si>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</si>
  <si>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</si>
  <si>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</si>
  <si>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</si>
  <si>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</si>
  <si>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</si>
  <si>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</si>
  <si>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</si>
  <si>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</si>
  <si>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</si>
  <si>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</si>
  <si>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</si>
  <si>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</si>
  <si>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</si>
  <si>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</si>
  <si>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</si>
  <si>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</si>
  <si>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</si>
  <si>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</si>
  <si>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</si>
  <si>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</si>
  <si>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</si>
  <si>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</si>
  <si>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</si>
  <si>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</si>
  <si>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</si>
  <si>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</si>
  <si>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</si>
  <si>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</si>
  <si>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</si>
  <si>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</si>
  <si>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</si>
  <si>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</si>
  <si>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</si>
  <si>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</si>
  <si>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</si>
  <si>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</si>
  <si>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</si>
  <si>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</si>
  <si>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</si>
  <si>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</si>
  <si>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</si>
  <si>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</si>
  <si>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</si>
  <si>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</si>
  <si>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</si>
  <si>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</si>
  <si>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</si>
  <si>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</si>
  <si>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</si>
  <si>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</si>
  <si>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</si>
  <si>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</si>
  <si>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</si>
  <si>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</si>
  <si>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</si>
  <si>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</si>
  <si>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</si>
  <si>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</si>
  <si>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</si>
  <si>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</si>
  <si>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</si>
  <si>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</si>
  <si>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</si>
  <si>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</si>
  <si>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</si>
  <si>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</si>
  <si>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</si>
  <si>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</si>
  <si>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</si>
  <si>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</si>
  <si>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</si>
  <si>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</si>
  <si>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</si>
  <si>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</si>
  <si>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</si>
  <si>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</si>
  <si>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</si>
  <si>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</si>
  <si>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</si>
  <si>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</si>
  <si>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</si>
  <si>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</si>
  <si>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</si>
  <si>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</si>
  <si>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</si>
  <si>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</si>
  <si>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</si>
  <si>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</si>
  <si>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</si>
  <si>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</si>
  <si>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</si>
  <si>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</si>
  <si>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</si>
  <si>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</si>
  <si>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</si>
  <si>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</si>
  <si>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</si>
  <si>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</si>
  <si>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</si>
  <si>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</si>
  <si>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</si>
  <si>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</si>
  <si>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</si>
  <si>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</si>
  <si>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</si>
  <si>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</si>
  <si>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</si>
  <si>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</si>
  <si>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</si>
  <si>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</si>
  <si>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</si>
  <si>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</si>
  <si>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</si>
  <si>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</si>
  <si>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</si>
  <si>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</si>
  <si>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</si>
  <si>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</si>
  <si>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</si>
  <si>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</si>
  <si>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</si>
  <si>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</si>
  <si>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</si>
  <si>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</si>
  <si>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</si>
  <si>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</si>
  <si>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</si>
  <si>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</si>
  <si>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</si>
  <si>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</si>
  <si>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</si>
  <si>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</si>
  <si>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</si>
  <si>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</si>
  <si>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</si>
  <si>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</si>
  <si>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</si>
  <si>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</si>
  <si>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</si>
  <si>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</si>
  <si>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</si>
  <si>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</si>
  <si>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</si>
  <si>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</si>
  <si>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</si>
  <si>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</si>
  <si>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</si>
  <si>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</si>
  <si>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</si>
  <si>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</si>
  <si>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</si>
  <si>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</si>
  <si>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</si>
  <si>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</si>
  <si>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</si>
  <si>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</si>
  <si>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</si>
  <si>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</si>
  <si>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</si>
  <si>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</si>
  <si>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</si>
  <si>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</si>
  <si>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</si>
  <si>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</si>
  <si>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</si>
  <si>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</si>
  <si>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</si>
  <si>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</si>
  <si>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</si>
  <si>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</si>
  <si>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</si>
  <si>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</si>
  <si>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</si>
  <si>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</si>
  <si>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</si>
  <si>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</si>
  <si>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</si>
  <si>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</si>
  <si>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</si>
  <si>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</si>
  <si>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</si>
  <si>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</si>
  <si>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</si>
  <si>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</si>
  <si>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</si>
  <si>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</si>
  <si>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</si>
  <si>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</si>
  <si>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</si>
  <si>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</si>
  <si>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</si>
  <si>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</si>
  <si>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</si>
  <si>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</si>
  <si>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</si>
  <si>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</si>
  <si>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</si>
  <si>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</si>
  <si>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</si>
  <si>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</si>
  <si>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</si>
  <si>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</si>
  <si>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</si>
  <si>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</si>
  <si>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</si>
  <si>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</si>
  <si>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</si>
  <si>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</si>
  <si>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</si>
  <si>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</si>
  <si>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</si>
  <si>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</si>
  <si>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</si>
  <si>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</si>
  <si>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</si>
  <si>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</si>
  <si>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</si>
  <si>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</si>
  <si>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</si>
  <si>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</si>
  <si>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</si>
  <si>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</si>
  <si>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</si>
  <si>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</si>
  <si>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</si>
  <si>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</si>
  <si>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</si>
  <si>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</si>
  <si>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</si>
  <si>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</si>
  <si>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</si>
  <si>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</si>
  <si>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</si>
  <si>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</si>
  <si>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</si>
  <si>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</si>
  <si>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</si>
  <si>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</si>
  <si>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</si>
  <si>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</si>
  <si>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</si>
  <si>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</si>
  <si>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</si>
  <si>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</si>
  <si>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</si>
  <si>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</si>
  <si>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</si>
  <si>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</si>
  <si>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</si>
  <si>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</si>
  <si>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</si>
  <si>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</si>
  <si>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</si>
  <si>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</si>
  <si>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</si>
  <si>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</si>
  <si>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</si>
  <si>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</si>
  <si>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</si>
  <si>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</si>
  <si>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</si>
  <si>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</si>
  <si>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</si>
  <si>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</si>
  <si>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</si>
  <si>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</si>
  <si>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</si>
  <si>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</si>
  <si>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</si>
  <si>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</si>
  <si>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</si>
  <si>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</si>
  <si>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</si>
  <si>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</si>
  <si>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</si>
  <si>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</si>
  <si>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</si>
  <si>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</si>
  <si>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</si>
  <si>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</si>
  <si>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</si>
  <si>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</si>
  <si>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</si>
  <si>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</si>
  <si>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</si>
  <si>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</si>
  <si>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</si>
  <si>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</si>
  <si>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</si>
  <si>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</si>
  <si>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</si>
  <si>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</si>
  <si>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</si>
  <si>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</si>
  <si>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</si>
  <si>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</si>
  <si>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</si>
  <si>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</si>
  <si>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</si>
  <si>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</si>
  <si>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</si>
  <si>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</si>
  <si>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</si>
  <si>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</si>
  <si>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</si>
  <si>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</si>
  <si>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</si>
  <si>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</si>
  <si>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</si>
  <si>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</si>
  <si>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</si>
  <si>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</si>
  <si>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</si>
  <si>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</si>
  <si>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</si>
  <si>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</si>
  <si>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</si>
  <si>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</si>
  <si>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</si>
  <si>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</si>
  <si>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</si>
  <si>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</si>
  <si>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</si>
  <si>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</si>
  <si>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</si>
  <si>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</si>
  <si>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</si>
  <si>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</si>
  <si>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</si>
  <si>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</si>
  <si>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</si>
  <si>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</si>
  <si>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</si>
  <si>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</si>
  <si>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</si>
  <si>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</si>
  <si>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</si>
  <si>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</si>
  <si>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</si>
  <si>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</si>
  <si>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</si>
  <si>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</si>
  <si>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</si>
  <si>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</si>
  <si>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</si>
  <si>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</si>
  <si>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</si>
  <si>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</si>
  <si>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</si>
  <si>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</si>
  <si>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</si>
  <si>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</si>
  <si>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</si>
  <si>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</si>
  <si>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</si>
  <si>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</si>
  <si>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</si>
  <si>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</si>
  <si>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</si>
  <si>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</si>
  <si>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</si>
  <si>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</si>
  <si>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</si>
  <si>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</si>
  <si>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</si>
  <si>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</si>
  <si>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</si>
  <si>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</si>
  <si>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</si>
  <si>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</si>
  <si>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</si>
  <si>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</si>
  <si>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</si>
  <si>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</si>
  <si>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</si>
  <si>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</si>
  <si>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</si>
  <si>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</si>
  <si>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</si>
  <si>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</si>
  <si>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</si>
  <si>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</si>
  <si>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</si>
  <si>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</si>
  <si>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</si>
  <si>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</si>
  <si>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</si>
  <si>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</si>
  <si>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</si>
  <si>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</si>
  <si>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</si>
  <si>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</si>
  <si>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</si>
  <si>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</si>
  <si>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</si>
  <si>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</si>
  <si>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</si>
  <si>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</si>
  <si>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</si>
  <si>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</si>
  <si>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</si>
  <si>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</si>
  <si>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</si>
  <si>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</si>
  <si>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</si>
  <si>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</si>
  <si>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</si>
  <si>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</si>
  <si>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</si>
  <si>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</si>
  <si>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</si>
  <si>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</si>
  <si>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</si>
  <si>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</si>
  <si>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</si>
  <si>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</si>
  <si>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</si>
  <si>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</si>
  <si>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</si>
  <si>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</si>
  <si>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</si>
  <si>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</si>
  <si>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</si>
  <si>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</si>
  <si>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</si>
  <si>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</si>
  <si>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</si>
  <si>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</si>
  <si>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</si>
  <si>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</si>
  <si>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</si>
  <si>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</si>
  <si>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</si>
  <si>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</si>
  <si>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</si>
  <si>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</si>
  <si>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</si>
  <si>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</si>
  <si>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</si>
  <si>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</si>
  <si>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</si>
  <si>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</si>
  <si>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</si>
  <si>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</si>
  <si>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</si>
  <si>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</si>
  <si>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</si>
  <si>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</si>
  <si>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</si>
  <si>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</si>
  <si>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</si>
  <si>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</si>
  <si>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</si>
  <si>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</si>
  <si>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</si>
  <si>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</si>
  <si>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</si>
  <si>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</si>
  <si>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</si>
  <si>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</si>
  <si>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</si>
  <si>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</si>
  <si>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</si>
  <si>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</si>
  <si>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</si>
  <si>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</si>
  <si>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</si>
  <si>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</si>
  <si>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</si>
  <si>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</si>
  <si>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</si>
  <si>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</si>
  <si>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</si>
  <si>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</si>
  <si>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</si>
  <si>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</si>
  <si>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</si>
  <si>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</si>
  <si>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</si>
  <si>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</si>
  <si>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</si>
  <si>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</si>
  <si>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</si>
  <si>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</si>
  <si>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</si>
  <si>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</si>
  <si>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</si>
  <si>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</si>
  <si>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</si>
  <si>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</si>
  <si>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</si>
  <si>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</si>
  <si>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</si>
  <si>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</si>
  <si>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</si>
  <si>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</si>
  <si>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</si>
  <si>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</si>
  <si>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</si>
  <si>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</si>
  <si>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</si>
  <si>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</si>
  <si>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</si>
  <si>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</si>
  <si>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</si>
  <si>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</si>
  <si>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</si>
  <si>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</si>
  <si>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</si>
  <si>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</si>
  <si>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</si>
  <si>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</si>
  <si>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</si>
  <si>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</si>
  <si>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</si>
  <si>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</si>
  <si>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</si>
  <si>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</si>
  <si>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</si>
  <si>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</si>
  <si>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</si>
  <si>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</si>
  <si>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</si>
  <si>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</si>
  <si>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</si>
  <si>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</si>
  <si>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</si>
  <si>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</si>
  <si>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</si>
  <si>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</si>
  <si>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</si>
  <si>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</si>
  <si>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</si>
  <si>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</si>
  <si>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</si>
  <si>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</si>
  <si>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</si>
  <si>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</si>
  <si>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</si>
  <si>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</si>
  <si>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</si>
  <si>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</si>
  <si>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</si>
  <si>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</si>
  <si>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</si>
  <si>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</si>
  <si>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</si>
  <si>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</si>
  <si>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</si>
  <si>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</si>
  <si>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</si>
  <si>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</si>
  <si>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</si>
  <si>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</si>
  <si>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</si>
  <si>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</si>
  <si>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</si>
  <si>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</si>
  <si>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</si>
  <si>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</si>
  <si>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</si>
  <si>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</si>
  <si>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</si>
  <si>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</si>
  <si>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</si>
  <si>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</si>
  <si>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</si>
  <si>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</si>
  <si>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</si>
  <si>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</si>
  <si>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</si>
  <si>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</si>
  <si>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</si>
  <si>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</si>
  <si>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</si>
  <si>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</si>
  <si>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</si>
  <si>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</si>
  <si>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</si>
  <si>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</si>
  <si>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</si>
  <si>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</si>
  <si>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</si>
  <si>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</si>
  <si>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</si>
  <si>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</si>
  <si>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</si>
  <si>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</si>
  <si>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</si>
  <si>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</si>
  <si>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</si>
  <si>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</si>
  <si>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</si>
  <si>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</si>
  <si>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</si>
  <si>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</si>
  <si>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</si>
  <si>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</si>
  <si>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</si>
  <si>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</si>
  <si>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</si>
  <si>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</si>
  <si>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</si>
  <si>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</si>
  <si>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</si>
  <si>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</si>
  <si>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</si>
  <si>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</si>
  <si>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</si>
  <si>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</si>
  <si>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</si>
  <si>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</si>
  <si>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</si>
  <si>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</si>
  <si>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</si>
  <si>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</si>
  <si>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</si>
  <si>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</si>
  <si>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</si>
  <si>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</si>
  <si>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</si>
  <si>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</si>
  <si>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</si>
  <si>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</si>
  <si>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</si>
  <si>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</si>
  <si>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</si>
  <si>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</si>
  <si>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</si>
  <si>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</si>
  <si>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</si>
  <si>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</si>
  <si>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</si>
  <si>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</si>
  <si>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</si>
  <si>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</si>
  <si>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</si>
  <si>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</si>
  <si>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</si>
  <si>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</si>
  <si>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</si>
  <si>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</si>
  <si>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</si>
  <si>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</si>
  <si>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</si>
  <si>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</si>
  <si>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</si>
  <si>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</si>
  <si>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</si>
  <si>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</si>
  <si>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</si>
  <si>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</si>
  <si>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</si>
  <si>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</si>
  <si>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</si>
  <si>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</si>
  <si>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</si>
  <si>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</si>
  <si>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</si>
  <si>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</si>
  <si>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</si>
  <si>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</si>
  <si>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</si>
  <si>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</si>
  <si>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</si>
  <si>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</si>
  <si>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</si>
  <si>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</si>
  <si>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</si>
  <si>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</si>
  <si>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</si>
  <si>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</si>
  <si>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</si>
  <si>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</si>
  <si>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</si>
  <si>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</si>
  <si>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</si>
  <si>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</si>
  <si>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</si>
  <si>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</si>
  <si>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</si>
  <si>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</si>
  <si>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</si>
  <si>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</si>
  <si>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</si>
  <si>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</si>
  <si>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</si>
  <si>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</si>
  <si>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</si>
  <si>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</si>
  <si>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</si>
  <si>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</si>
  <si>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</si>
  <si>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</si>
  <si>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</si>
  <si>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</si>
  <si>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</si>
  <si>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</si>
  <si>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</si>
  <si>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</si>
  <si>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</si>
  <si>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</si>
  <si>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</si>
  <si>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</si>
  <si>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</si>
  <si>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</si>
  <si>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</si>
  <si>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</si>
  <si>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</si>
  <si>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</si>
  <si>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</si>
  <si>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</si>
  <si>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</si>
  <si>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</si>
  <si>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</si>
  <si>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</si>
  <si>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</si>
  <si>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</si>
  <si>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</si>
  <si>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</si>
  <si>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</si>
  <si>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</si>
  <si>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</si>
  <si>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</si>
  <si>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</si>
  <si>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</si>
  <si>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</si>
  <si>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</si>
  <si>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</si>
  <si>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</si>
  <si>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</si>
  <si>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</si>
  <si>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</si>
  <si>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</si>
  <si>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</si>
  <si>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</si>
  <si>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</si>
  <si>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</si>
  <si>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</si>
  <si>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</si>
  <si>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</si>
  <si>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</si>
  <si>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</si>
  <si>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</si>
  <si>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</si>
  <si>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</si>
  <si>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</si>
  <si>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</si>
  <si>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</si>
  <si>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</si>
  <si>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</si>
  <si>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</si>
  <si>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</si>
  <si>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</si>
  <si>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</si>
  <si>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</si>
  <si>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</si>
  <si>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</si>
  <si>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</si>
  <si>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</si>
  <si>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</si>
  <si>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</si>
  <si>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</si>
  <si>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</si>
  <si>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</si>
  <si>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</si>
  <si>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</si>
  <si>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</si>
  <si>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</si>
  <si>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</si>
  <si>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</si>
  <si>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</si>
  <si>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</si>
  <si>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</si>
  <si>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</si>
  <si>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</si>
  <si>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</si>
  <si>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</si>
  <si>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</si>
  <si>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</si>
  <si>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</si>
  <si>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</si>
  <si>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</si>
  <si>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</si>
  <si>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</si>
  <si>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</si>
  <si>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</si>
  <si>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</si>
  <si>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</si>
  <si>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</si>
  <si>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</si>
  <si>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</si>
  <si>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</si>
  <si>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</si>
  <si>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</si>
  <si>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</si>
  <si>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</si>
  <si>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</si>
  <si>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</si>
  <si>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</si>
  <si>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</si>
  <si>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</si>
  <si>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</si>
  <si>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</si>
  <si>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</si>
  <si>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</si>
  <si>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</si>
  <si>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</si>
  <si>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</si>
  <si>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</si>
  <si>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</si>
  <si>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</si>
  <si>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</si>
  <si>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</si>
  <si>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</si>
  <si>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</si>
  <si>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</si>
  <si>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</si>
  <si>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</si>
  <si>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</si>
  <si>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</si>
  <si>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</si>
  <si>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</si>
  <si>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</si>
  <si>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</si>
  <si>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</si>
  <si>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</si>
  <si>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</si>
  <si>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</si>
  <si>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</si>
  <si>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</si>
  <si>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</si>
  <si>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</si>
  <si>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</si>
  <si>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</si>
  <si>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</si>
  <si>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</si>
  <si>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</si>
  <si>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</si>
  <si>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</si>
  <si>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</si>
  <si>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</si>
  <si>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</si>
  <si>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</si>
  <si>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</si>
  <si>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</si>
  <si>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</si>
  <si>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</si>
  <si>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</si>
  <si>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</si>
  <si>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</si>
  <si>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</si>
  <si>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</si>
  <si>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</si>
  <si>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</si>
  <si>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</si>
  <si>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</si>
  <si>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</si>
  <si>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</si>
  <si>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</si>
  <si>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</si>
  <si>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</si>
  <si>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</si>
  <si>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</si>
  <si>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</si>
  <si>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</si>
  <si>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</si>
  <si>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</si>
  <si>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</si>
  <si>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</si>
  <si>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</si>
  <si>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</si>
  <si>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</si>
  <si>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</si>
  <si>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</si>
  <si>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</si>
  <si>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</si>
  <si>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</si>
  <si>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</si>
  <si>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</si>
  <si>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</si>
  <si>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</si>
  <si>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</si>
  <si>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</si>
  <si>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</si>
  <si>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</si>
  <si>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</si>
  <si>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</si>
  <si>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</si>
  <si>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</si>
  <si>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</si>
  <si>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</si>
  <si>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</si>
  <si>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</si>
  <si>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</si>
  <si>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</si>
  <si>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</si>
  <si>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</si>
  <si>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</si>
  <si>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</si>
  <si>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</si>
  <si>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</si>
  <si>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</si>
  <si>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</si>
  <si>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</si>
  <si>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</si>
  <si>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</si>
  <si>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</si>
  <si>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</si>
  <si>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</si>
  <si>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</si>
  <si>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</si>
  <si>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</si>
  <si>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</si>
  <si>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</si>
  <si>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</si>
  <si>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</si>
  <si>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</si>
  <si>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</si>
  <si>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</si>
  <si>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</si>
  <si>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</si>
  <si>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</si>
  <si>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</si>
  <si>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</si>
  <si>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</si>
  <si>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</si>
  <si>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</si>
  <si>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</si>
  <si>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</si>
  <si>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</si>
  <si>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</si>
  <si>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</si>
  <si>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</si>
  <si>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</si>
  <si>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</si>
  <si>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</si>
  <si>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</si>
  <si>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</si>
  <si>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</si>
  <si>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</si>
  <si>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</si>
  <si>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</si>
  <si>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</si>
  <si>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</si>
  <si>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</si>
  <si>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</si>
  <si>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</si>
  <si>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</si>
  <si>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</si>
  <si>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</si>
  <si>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</si>
  <si>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</si>
  <si>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</si>
  <si>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</si>
  <si>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</si>
  <si>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</si>
  <si>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</si>
  <si>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</si>
  <si>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</si>
  <si>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</si>
  <si>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</si>
  <si>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</si>
  <si>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</si>
  <si>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</si>
  <si>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</si>
  <si>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</si>
  <si>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</si>
  <si>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</si>
  <si>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</si>
  <si>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</si>
  <si>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</si>
  <si>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</si>
  <si>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</si>
  <si>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</si>
  <si>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</si>
  <si>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</si>
  <si>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</si>
  <si>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</si>
  <si>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</si>
  <si>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</si>
  <si>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</si>
  <si>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</si>
  <si>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</si>
  <si>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</si>
  <si>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</si>
  <si>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</si>
  <si>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</si>
  <si>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</si>
  <si>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</si>
  <si>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</si>
  <si>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</si>
  <si>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</si>
  <si>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</si>
  <si>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</si>
  <si>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</si>
  <si>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</si>
  <si>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</si>
  <si>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</si>
  <si>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</si>
  <si>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</si>
  <si>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</si>
  <si>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</si>
  <si>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</si>
  <si>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</si>
  <si>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</si>
  <si>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</si>
  <si>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</si>
  <si>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</si>
  <si>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</si>
  <si>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</si>
  <si>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</si>
  <si>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</si>
  <si>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</si>
  <si>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</si>
  <si>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</si>
  <si>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</si>
  <si>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</si>
  <si>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</si>
  <si>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</si>
  <si>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</si>
  <si>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</si>
  <si>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</si>
  <si>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</si>
  <si>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</si>
  <si>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</si>
  <si>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</si>
  <si>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</si>
  <si>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</si>
  <si>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</si>
  <si>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</si>
  <si>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</si>
  <si>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</si>
  <si>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</si>
  <si>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</si>
  <si>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</si>
  <si>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</si>
  <si>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</si>
  <si>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</si>
  <si>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</si>
  <si>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</si>
  <si>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</si>
  <si>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</si>
  <si>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</si>
  <si>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</si>
  <si>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</si>
  <si>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</si>
  <si>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</si>
  <si>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</si>
  <si>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</si>
  <si>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</si>
  <si>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</si>
  <si>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</si>
  <si>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</si>
  <si>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</si>
  <si>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</si>
  <si>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</si>
  <si>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</si>
  <si>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</si>
  <si>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</si>
  <si>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</si>
  <si>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</si>
  <si>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</si>
  <si>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</si>
  <si>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</si>
  <si>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</si>
  <si>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</si>
  <si>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</si>
  <si>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</si>
  <si>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</si>
  <si>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</si>
  <si>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</si>
  <si>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</si>
  <si>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</si>
  <si>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</si>
  <si>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</si>
  <si>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</si>
  <si>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</si>
  <si>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</si>
  <si>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</si>
  <si>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</si>
  <si>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</si>
  <si>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</si>
  <si>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</si>
  <si>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</si>
  <si>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</si>
  <si>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</si>
  <si>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</si>
  <si>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</si>
  <si>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</si>
  <si>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</si>
  <si>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</si>
  <si>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</si>
  <si>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</si>
  <si>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</si>
  <si>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</si>
  <si>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</si>
  <si>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</si>
  <si>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</si>
  <si>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</si>
  <si>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</si>
  <si>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</si>
  <si>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</si>
  <si>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</si>
  <si>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</si>
  <si>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</si>
  <si>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</si>
  <si>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</si>
  <si>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</si>
  <si>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</si>
  <si>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</si>
  <si>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</si>
  <si>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</si>
  <si>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</si>
  <si>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</si>
  <si>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</si>
  <si>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</si>
  <si>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</si>
  <si>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</si>
  <si>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</si>
  <si>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</si>
  <si>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</si>
  <si>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</si>
  <si>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</si>
  <si>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</si>
  <si>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</si>
  <si>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</si>
  <si>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</si>
  <si>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</si>
  <si>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</si>
  <si>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</si>
  <si>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</si>
  <si>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</si>
  <si>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</si>
  <si>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</si>
  <si>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</si>
  <si>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</si>
  <si>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</si>
  <si>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</si>
  <si>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</si>
  <si>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</si>
  <si>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</si>
  <si>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</si>
  <si>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</si>
  <si>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</si>
  <si>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</si>
  <si>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</si>
  <si>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</si>
  <si>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</si>
  <si>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</si>
  <si>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</si>
  <si>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</si>
  <si>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</si>
  <si>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</si>
  <si>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</si>
  <si>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</si>
  <si>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</si>
  <si>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</si>
  <si>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</si>
  <si>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</si>
  <si>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</si>
  <si>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</si>
  <si>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</si>
  <si>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</si>
  <si>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</si>
  <si>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</si>
  <si>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</si>
  <si>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</si>
  <si>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</si>
  <si>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</si>
  <si>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</si>
  <si>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</si>
  <si>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</si>
  <si>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</si>
  <si>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</si>
  <si>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</si>
  <si>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</si>
  <si>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</si>
  <si>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</si>
  <si>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</si>
  <si>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</si>
  <si>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</si>
  <si>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</si>
  <si>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</si>
  <si>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</si>
  <si>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</si>
  <si>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</si>
  <si>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</si>
  <si>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</si>
  <si>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</si>
  <si>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</si>
  <si>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</si>
  <si>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</si>
  <si>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</si>
  <si>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</si>
  <si>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</si>
  <si>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</si>
  <si>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</si>
  <si>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</si>
  <si>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</si>
  <si>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</si>
  <si>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</si>
  <si>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</si>
  <si>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</si>
  <si>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</si>
  <si>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</si>
  <si>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</si>
  <si>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</si>
  <si>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</si>
  <si>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</si>
  <si>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</si>
  <si>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</si>
  <si>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</si>
  <si>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</si>
  <si>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</si>
  <si>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</si>
  <si>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</si>
  <si>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</si>
  <si>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</si>
  <si>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</si>
  <si>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</si>
  <si>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</si>
  <si>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</si>
  <si>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</si>
  <si>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</si>
  <si>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</si>
  <si>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</si>
  <si>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</si>
  <si>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</si>
  <si>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</si>
  <si>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</si>
  <si>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</si>
  <si>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</si>
  <si>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</si>
  <si>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</si>
  <si>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</si>
  <si>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</si>
  <si>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</si>
  <si>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</si>
  <si>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</si>
  <si>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</si>
  <si>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</si>
  <si>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</si>
  <si>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</si>
  <si>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</si>
  <si>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</si>
  <si>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</si>
  <si>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</si>
  <si>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</si>
  <si>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</si>
  <si>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</si>
  <si>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</si>
  <si>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</si>
  <si>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</si>
  <si>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</si>
  <si>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</si>
  <si>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</si>
  <si>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</si>
  <si>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</si>
  <si>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</si>
  <si>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</si>
  <si>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</si>
  <si>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</si>
  <si>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</si>
  <si>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</si>
  <si>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</si>
  <si>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</si>
  <si>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</si>
  <si>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</si>
  <si>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</si>
  <si>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</si>
  <si>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</si>
  <si>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</si>
  <si>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</si>
  <si>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</si>
  <si>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</si>
  <si>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</si>
  <si>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</si>
  <si>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</si>
  <si>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</si>
  <si>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</si>
  <si>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</si>
  <si>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</si>
  <si>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</si>
  <si>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</si>
  <si>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</si>
  <si>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</si>
  <si>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</si>
  <si>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</si>
  <si>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</si>
  <si>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</si>
  <si>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</si>
  <si>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</si>
  <si>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</si>
  <si>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</si>
  <si>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</si>
  <si>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</si>
  <si>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</si>
  <si>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</si>
  <si>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</si>
  <si>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</si>
  <si>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</si>
  <si>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</si>
  <si>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</si>
  <si>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</si>
  <si>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</si>
  <si>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</si>
  <si>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</si>
  <si>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</si>
  <si>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</si>
  <si>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</si>
  <si>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</si>
  <si>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</si>
  <si>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</si>
  <si>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</si>
  <si>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</si>
  <si>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</si>
  <si>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</si>
  <si>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</si>
  <si>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</si>
  <si>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</si>
  <si>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</si>
  <si>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</si>
  <si>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</si>
  <si>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</si>
  <si>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</si>
  <si>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</si>
  <si>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</si>
  <si>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</si>
  <si>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</si>
  <si>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</si>
  <si>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</si>
  <si>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</si>
  <si>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</si>
  <si>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</si>
  <si>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</si>
  <si>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</si>
  <si>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</si>
  <si>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</si>
  <si>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</si>
  <si>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</si>
  <si>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</si>
  <si>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</si>
  <si>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</si>
  <si>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</si>
  <si>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</si>
  <si>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</si>
  <si>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</si>
  <si>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</si>
  <si>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</si>
  <si>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</si>
  <si>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</si>
  <si>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</si>
  <si>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</si>
  <si>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</si>
  <si>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</si>
  <si>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</si>
  <si>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</si>
  <si>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</si>
  <si>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</si>
  <si>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</si>
  <si>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</si>
  <si>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</si>
  <si>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</si>
  <si>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</si>
  <si>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</si>
  <si>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</si>
  <si>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</si>
  <si>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</si>
  <si>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</si>
  <si>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</si>
  <si>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</si>
  <si>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</si>
  <si>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</si>
  <si>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</si>
  <si>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</si>
  <si>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</si>
  <si>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</si>
  <si>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</si>
  <si>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</si>
  <si>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</si>
  <si>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</si>
  <si>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</si>
  <si>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</si>
  <si>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</si>
  <si>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</si>
  <si>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</si>
  <si>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</si>
  <si>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</si>
  <si>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</si>
  <si>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</si>
  <si>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</si>
  <si>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</si>
  <si>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</si>
  <si>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</si>
  <si>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</si>
  <si>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</si>
  <si>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</si>
  <si>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</si>
  <si>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</si>
  <si>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</si>
  <si>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</si>
  <si>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</si>
  <si>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</si>
  <si>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</si>
  <si>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</si>
  <si>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</si>
  <si>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</si>
  <si>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</si>
  <si>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</si>
  <si>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</si>
  <si>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</si>
  <si>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</si>
  <si>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</si>
  <si>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</si>
  <si>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</si>
  <si>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</si>
  <si>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</si>
  <si>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</si>
  <si>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</si>
  <si>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</si>
  <si>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</si>
  <si>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</si>
  <si>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</si>
  <si>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</si>
  <si>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</si>
  <si>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</si>
  <si>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</si>
  <si>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</si>
  <si>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</si>
  <si>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</si>
  <si>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</si>
  <si>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</si>
  <si>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</si>
  <si>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</si>
  <si>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</si>
  <si>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</si>
  <si>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</si>
  <si>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</si>
  <si>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</si>
  <si>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</si>
  <si>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</si>
  <si>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</si>
  <si>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</si>
  <si>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</si>
  <si>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</si>
  <si>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</si>
  <si>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</si>
  <si>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</si>
  <si>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</si>
  <si>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</si>
  <si>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</si>
  <si>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</si>
  <si>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</si>
  <si>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</si>
  <si>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</si>
  <si>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</si>
  <si>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</si>
  <si>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</si>
  <si>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</si>
  <si>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</si>
  <si>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</si>
  <si>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</si>
  <si>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</si>
  <si>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</si>
  <si>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</si>
  <si>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</si>
  <si>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</si>
  <si>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</si>
  <si>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</si>
  <si>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</si>
  <si>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</si>
  <si>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</si>
  <si>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</si>
  <si>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</si>
  <si>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</si>
  <si>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</si>
  <si>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</si>
  <si>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</si>
  <si>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</si>
  <si>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</si>
  <si>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</si>
  <si>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</si>
  <si>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</si>
  <si>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</si>
  <si>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</si>
  <si>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</si>
  <si>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</si>
  <si>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</si>
  <si>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</si>
  <si>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</si>
  <si>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</si>
  <si>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</si>
  <si>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</si>
  <si>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</si>
  <si>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</si>
  <si>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</si>
  <si>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</si>
  <si>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</si>
  <si>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</si>
  <si>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</si>
  <si>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</si>
  <si>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</si>
  <si>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</si>
  <si>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</si>
  <si>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</si>
  <si>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</si>
  <si>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</si>
  <si>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</si>
  <si>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</si>
  <si>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</si>
  <si>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</si>
  <si>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</si>
  <si>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</si>
  <si>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</si>
  <si>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</si>
  <si>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</si>
  <si>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</si>
  <si>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</si>
  <si>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</si>
  <si>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</si>
  <si>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</si>
  <si>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</si>
  <si>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</si>
  <si>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</si>
  <si>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</si>
  <si>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</si>
  <si>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</si>
  <si>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</si>
  <si>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</si>
  <si>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</si>
  <si>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</si>
  <si>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</si>
  <si>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</si>
  <si>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</si>
  <si>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</si>
  <si>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</si>
  <si>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</si>
  <si>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</si>
  <si>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</si>
  <si>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</si>
  <si>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</si>
  <si>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</si>
  <si>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</si>
  <si>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</si>
  <si>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</si>
  <si>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</si>
  <si>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</si>
  <si>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</si>
  <si>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</si>
  <si>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</si>
  <si>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</si>
  <si>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</si>
  <si>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</si>
  <si>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</si>
  <si>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</si>
  <si>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</si>
  <si>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</si>
  <si>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</si>
  <si>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</si>
  <si>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</si>
  <si>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</si>
  <si>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</si>
  <si>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</si>
  <si>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</si>
  <si>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</si>
  <si>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</si>
  <si>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</si>
  <si>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</si>
  <si>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</si>
  <si>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</si>
  <si>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</si>
  <si>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</si>
  <si>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</si>
  <si>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</si>
  <si>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</si>
  <si>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</si>
  <si>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</si>
  <si>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</si>
  <si>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</si>
  <si>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</si>
  <si>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</si>
  <si>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</si>
  <si>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</si>
  <si>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</si>
  <si>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</si>
  <si>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</si>
  <si>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</si>
  <si>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</si>
  <si>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</si>
  <si>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</si>
  <si>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</si>
  <si>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</si>
  <si>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</si>
  <si>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</si>
  <si>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</si>
  <si>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</si>
  <si>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</si>
  <si>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</si>
  <si>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</si>
  <si>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</si>
  <si>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</si>
  <si>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</si>
  <si>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</si>
  <si>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</si>
  <si>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</si>
  <si>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</si>
  <si>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</si>
  <si>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</si>
  <si>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</si>
  <si>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</si>
  <si>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</si>
  <si>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</si>
  <si>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</si>
  <si>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</si>
  <si>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</si>
  <si>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</si>
  <si>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</si>
  <si>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</si>
  <si>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</si>
  <si>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</si>
  <si>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</si>
  <si>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</si>
  <si>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</si>
  <si>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</si>
  <si>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</si>
  <si>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</si>
  <si>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</si>
  <si>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</si>
  <si>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</si>
  <si>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</si>
  <si>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</si>
  <si>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</si>
  <si>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</si>
  <si>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</si>
  <si>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</si>
  <si>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</si>
  <si>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</si>
  <si>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</si>
  <si>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</si>
  <si>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</si>
  <si>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</si>
  <si>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</si>
  <si>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</si>
  <si>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</si>
  <si>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</si>
  <si>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</si>
  <si>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</si>
  <si>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</si>
  <si>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</si>
  <si>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</si>
  <si>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</si>
  <si>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</si>
  <si>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</si>
  <si>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</si>
  <si>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</si>
  <si>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</si>
  <si>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</si>
  <si>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</si>
  <si>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</si>
  <si>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</si>
  <si>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</si>
  <si>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</si>
  <si>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</si>
  <si>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</si>
  <si>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</si>
  <si>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</si>
  <si>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</si>
  <si>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</si>
  <si>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</si>
  <si>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</si>
  <si>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</si>
  <si>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</si>
  <si>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</si>
  <si>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</si>
  <si>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</si>
  <si>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</si>
  <si>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</si>
  <si>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</si>
  <si>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</si>
  <si>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</si>
  <si>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</si>
  <si>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</si>
  <si>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</si>
  <si>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</si>
  <si>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</si>
  <si>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</si>
  <si>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</si>
  <si>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</si>
  <si>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</si>
  <si>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</si>
  <si>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</si>
  <si>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</si>
  <si>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</si>
  <si>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</si>
  <si>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</si>
  <si>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</si>
  <si>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</si>
  <si>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</si>
  <si>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</si>
  <si>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</si>
  <si>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</si>
  <si>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</si>
  <si>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</si>
  <si>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</si>
  <si>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</si>
  <si>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</si>
  <si>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</si>
  <si>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</si>
  <si>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</si>
  <si>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</si>
  <si>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</si>
  <si>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</si>
  <si>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</si>
  <si>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</si>
  <si>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</si>
  <si>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</si>
  <si>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</si>
  <si>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</si>
  <si>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</si>
  <si>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</si>
  <si>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</si>
  <si>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</si>
  <si>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</si>
  <si>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</si>
  <si>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</si>
  <si>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</si>
  <si>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</si>
  <si>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</si>
  <si>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</si>
  <si>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</si>
  <si>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</si>
  <si>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</si>
  <si>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</si>
  <si>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</si>
  <si>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</si>
  <si>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</si>
  <si>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</si>
  <si>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</si>
  <si>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</si>
  <si>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</si>
  <si>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</si>
  <si>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</si>
  <si>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</si>
  <si>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</si>
  <si>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</si>
  <si>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</si>
  <si>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</si>
  <si>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</si>
  <si>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</si>
  <si>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</si>
  <si>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</si>
  <si>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</si>
  <si>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</si>
  <si>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</si>
  <si>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</si>
  <si>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</si>
  <si>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</si>
  <si>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</si>
  <si>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</si>
  <si>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</si>
  <si>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</si>
  <si>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</si>
  <si>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</si>
  <si>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</si>
  <si>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</si>
  <si>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</si>
  <si>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</si>
  <si>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</si>
  <si>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</si>
  <si>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</si>
  <si>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</si>
  <si>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</si>
  <si>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</si>
  <si>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</si>
  <si>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</si>
  <si>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</si>
  <si>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</si>
  <si>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</si>
  <si>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</si>
  <si>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</si>
  <si>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</si>
  <si>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</si>
  <si>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</si>
  <si>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</si>
  <si>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</si>
  <si>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</si>
  <si>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</si>
  <si>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</si>
  <si>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</si>
  <si>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</si>
  <si>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</si>
  <si>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</si>
  <si>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</si>
  <si>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</si>
  <si>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</si>
  <si>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</si>
  <si>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</si>
  <si>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</si>
  <si>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</si>
  <si>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</si>
  <si>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</si>
  <si>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</si>
  <si>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</si>
  <si>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</si>
  <si>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</si>
  <si>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</si>
  <si>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</si>
  <si>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</si>
  <si>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</si>
  <si>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</si>
  <si>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</si>
  <si>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</si>
  <si>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</si>
  <si>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</si>
  <si>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</si>
  <si>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</si>
  <si>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</si>
  <si>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</si>
  <si>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</si>
  <si>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</si>
  <si>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</si>
  <si>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</si>
  <si>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</si>
  <si>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</si>
  <si>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</si>
  <si>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</si>
  <si>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</si>
  <si>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</si>
  <si>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</si>
  <si>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</si>
  <si>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</si>
  <si>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</si>
  <si>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</si>
  <si>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</si>
  <si>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</si>
  <si>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</si>
  <si>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</si>
  <si>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</si>
  <si>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</si>
  <si>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</si>
  <si>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</si>
  <si>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</si>
  <si>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</si>
  <si>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</si>
  <si>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</si>
  <si>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</si>
  <si>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</si>
  <si>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</si>
  <si>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</si>
  <si>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</si>
  <si>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</si>
  <si>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</si>
  <si>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</si>
  <si>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</si>
  <si>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</si>
  <si>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</si>
  <si>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</si>
  <si>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</si>
  <si>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</si>
  <si>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</si>
  <si>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</si>
  <si>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</si>
  <si>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</si>
  <si>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</si>
  <si>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</si>
  <si>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</si>
  <si>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</si>
  <si>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</si>
  <si>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</si>
  <si>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</si>
  <si>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</si>
  <si>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</si>
  <si>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</si>
  <si>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</si>
  <si>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</si>
  <si>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</si>
  <si>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</si>
  <si>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</si>
  <si>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</si>
  <si>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</si>
  <si>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</si>
  <si>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</si>
  <si>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</si>
  <si>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</si>
  <si>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</si>
  <si>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</si>
  <si>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</si>
  <si>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</si>
  <si>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</si>
  <si>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</si>
  <si>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</si>
  <si>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</si>
  <si>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</si>
  <si>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</si>
  <si>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</si>
  <si>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</si>
  <si>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</si>
  <si>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</si>
  <si>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</si>
  <si>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</si>
  <si>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</si>
  <si>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</si>
  <si>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</si>
  <si>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</si>
  <si>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</si>
  <si>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</si>
  <si>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</si>
  <si>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</si>
  <si>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</si>
  <si>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</si>
  <si>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</si>
  <si>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</si>
  <si>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</si>
  <si>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</si>
  <si>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</si>
  <si>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</si>
  <si>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</si>
  <si>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</si>
  <si>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</si>
  <si>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</si>
  <si>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</si>
  <si>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</si>
  <si>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</si>
  <si>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</si>
  <si>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</si>
  <si>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</si>
  <si>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</si>
  <si>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</si>
  <si>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</si>
  <si>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</si>
  <si>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</si>
  <si>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</si>
  <si>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</si>
  <si>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</si>
  <si>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</si>
  <si>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</si>
  <si>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</si>
  <si>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</si>
  <si>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</si>
  <si>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</si>
  <si>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</si>
  <si>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</si>
  <si>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</si>
  <si>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</si>
  <si>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</si>
  <si>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</si>
  <si>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</si>
  <si>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</si>
  <si>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</si>
  <si>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</si>
  <si>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</si>
  <si>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</si>
  <si>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</si>
  <si>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</si>
  <si>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</si>
  <si>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</si>
  <si>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</si>
  <si>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</si>
  <si>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</si>
  <si>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</si>
  <si>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</si>
  <si>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</si>
  <si>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</si>
  <si>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</si>
  <si>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</si>
  <si>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</si>
  <si>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</si>
  <si>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</si>
  <si>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</si>
  <si>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</si>
  <si>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</si>
  <si>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</si>
  <si>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</si>
  <si>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</si>
  <si>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</si>
  <si>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</si>
  <si>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</si>
  <si>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</si>
  <si>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</si>
  <si>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</si>
  <si>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</si>
  <si>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</si>
  <si>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</si>
  <si>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</si>
  <si>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</si>
  <si>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</si>
  <si>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</si>
  <si>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</si>
  <si>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</si>
  <si>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</si>
  <si>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</si>
  <si>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</si>
  <si>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</si>
  <si>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</si>
  <si>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</si>
  <si>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</si>
  <si>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</si>
  <si>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</si>
  <si>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</si>
  <si>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</si>
  <si>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</si>
  <si>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</si>
  <si>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</si>
  <si>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</si>
  <si>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</si>
  <si>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</si>
  <si>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</si>
  <si>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</si>
  <si>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</si>
  <si>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</si>
  <si>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</si>
  <si>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</si>
  <si>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</si>
  <si>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</si>
  <si>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</si>
  <si>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</si>
  <si>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</si>
  <si>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</si>
  <si>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</si>
  <si>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</si>
  <si>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</si>
  <si>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</si>
  <si>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</si>
  <si>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</si>
  <si>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</si>
  <si>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</si>
  <si>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</si>
  <si>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</si>
  <si>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</si>
  <si>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</si>
  <si>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</si>
  <si>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</si>
  <si>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</si>
  <si>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</si>
  <si>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</si>
  <si>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</si>
  <si>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</si>
  <si>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</si>
  <si>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</si>
  <si>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</si>
  <si>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</si>
  <si>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</si>
  <si>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</si>
  <si>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</si>
  <si>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</si>
  <si>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</si>
  <si>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</si>
  <si>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</si>
  <si>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</si>
  <si>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</si>
  <si>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</si>
  <si>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</si>
  <si>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</si>
  <si>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</si>
  <si>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</si>
  <si>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</si>
  <si>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</si>
  <si>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</si>
  <si>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</si>
  <si>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</si>
  <si>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</si>
  <si>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</si>
  <si>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</si>
  <si>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</si>
  <si>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</si>
  <si>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</si>
  <si>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</si>
  <si>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</si>
  <si>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</si>
  <si>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</si>
  <si>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</si>
  <si>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</si>
  <si>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</si>
  <si>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</si>
  <si>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</si>
  <si>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</si>
  <si>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</si>
  <si>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</si>
  <si>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</si>
  <si>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</si>
  <si>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</si>
  <si>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</si>
  <si>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</si>
  <si>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</si>
  <si>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</si>
  <si>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</si>
  <si>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</si>
  <si>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</si>
  <si>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</si>
  <si>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</si>
  <si>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</si>
  <si>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</si>
  <si>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</si>
  <si>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</si>
  <si>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</si>
  <si>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</si>
  <si>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</si>
  <si>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</si>
  <si>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</si>
  <si>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</si>
  <si>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</si>
  <si>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</si>
  <si>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</si>
  <si>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</si>
  <si>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</si>
  <si>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</si>
  <si>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</si>
  <si>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</si>
  <si>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</si>
  <si>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</si>
  <si>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</si>
  <si>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</si>
  <si>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</si>
  <si>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</si>
  <si>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</si>
  <si>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</si>
  <si>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</si>
  <si>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</si>
  <si>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</si>
  <si>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</si>
  <si>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</si>
  <si>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</si>
  <si>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</si>
  <si>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</si>
  <si>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</si>
  <si>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STF1:T47:Median Housing Unit Value (In 1979 Dollars)</t>
  </si>
  <si>
    <t>Median Housing Unit Value (In 1979 Dollars)</t>
  </si>
  <si>
    <t>Data for: McFarland city; California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</si>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</sst>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7"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2">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FEE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1" fillId="0" borderId="0" applyNumberFormat="0" applyFill="0" applyBorder="0" applyAlignment="0" applyProtection="0"/>
    <xf numFmtId="0" fontId="52" fillId="0" borderId="74" applyNumberFormat="0" applyFill="0" applyAlignment="0" applyProtection="0"/>
    <xf numFmtId="0" fontId="53"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24" borderId="77" applyNumberFormat="0" applyAlignment="0" applyProtection="0"/>
    <xf numFmtId="0" fontId="58" fillId="25" borderId="78" applyNumberFormat="0" applyAlignment="0" applyProtection="0"/>
    <xf numFmtId="0" fontId="59" fillId="25" borderId="77" applyNumberFormat="0" applyAlignment="0" applyProtection="0"/>
    <xf numFmtId="0" fontId="60" fillId="0" borderId="79" applyNumberFormat="0" applyFill="0" applyAlignment="0" applyProtection="0"/>
    <xf numFmtId="0" fontId="18" fillId="26" borderId="80" applyNumberFormat="0" applyAlignment="0" applyProtection="0"/>
    <xf numFmtId="0" fontId="61" fillId="0" borderId="0" applyNumberFormat="0" applyFill="0" applyBorder="0" applyAlignment="0" applyProtection="0"/>
    <xf numFmtId="0" fontId="2" fillId="27" borderId="81" applyNumberFormat="0" applyFont="0" applyAlignment="0" applyProtection="0"/>
    <xf numFmtId="0" fontId="62" fillId="0" borderId="0" applyNumberFormat="0" applyFill="0" applyBorder="0" applyAlignment="0" applyProtection="0"/>
    <xf numFmtId="0" fontId="3" fillId="0" borderId="82"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63" fillId="2" borderId="4" xfId="0" applyFont="1" applyFill="1" applyBorder="1"/>
    <xf numFmtId="0" fontId="64" fillId="0" borderId="5" xfId="0" applyFont="1" applyBorder="1" applyAlignment="1">
      <alignment vertical="center" wrapText="1"/>
    </xf>
    <xf numFmtId="164" fontId="0" fillId="51" borderId="5" xfId="0" applyNumberFormat="1" applyFill="1" applyBorder="1"/>
    <xf numFmtId="173" fontId="0" fillId="0" borderId="0" xfId="0" applyNumberFormat="1"/>
    <xf numFmtId="170" fontId="0" fillId="51" borderId="5" xfId="0" applyNumberFormat="1" applyFill="1" applyBorder="1"/>
    <xf numFmtId="10" fontId="0" fillId="0" borderId="0" xfId="0" applyNumberFormat="1"/>
    <xf numFmtId="10" fontId="44" fillId="20" borderId="59" xfId="0" applyNumberFormat="1" applyFont="1" applyFill="1" applyBorder="1"/>
    <xf numFmtId="0" fontId="1" fillId="19" borderId="3" xfId="0" applyFont="1" applyFill="1" applyBorder="1"/>
    <xf numFmtId="0" fontId="6" fillId="0" borderId="3" xfId="0" applyFont="1" applyBorder="1" applyAlignment="1">
      <alignment wrapText="1"/>
    </xf>
    <xf numFmtId="0" fontId="6" fillId="0" borderId="26" xfId="0" applyFont="1" applyBorder="1" applyAlignment="1">
      <alignment wrapText="1"/>
    </xf>
    <xf numFmtId="172" fontId="0" fillId="51" borderId="5" xfId="0" applyNumberFormat="1" applyFill="1" applyBorder="1"/>
    <xf numFmtId="0" fontId="10" fillId="2" borderId="1" xfId="0" applyFont="1" applyFill="1" applyBorder="1" applyAlignment="1">
      <alignment horizontal="center"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5"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 fillId="0" borderId="53" xfId="0" applyFont="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5151</c:v>
                </c:pt>
                <c:pt idx="1">
                  <c:v>7005</c:v>
                </c:pt>
                <c:pt idx="2">
                  <c:v>9618</c:v>
                </c:pt>
                <c:pt idx="3">
                  <c:v>12707</c:v>
                </c:pt>
                <c:pt idx="4">
                  <c:v>14161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5.7692307692307696E-2"/>
                  <c:y val="-4.881324245614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8E-4256-B449-C16C152D06CF}"/>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8.4247930547143149E-2"/>
                  <c:y val="3.2403537153603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0.35993011065812464</c:v>
                </c:pt>
                <c:pt idx="2">
                  <c:v>0.37301927194860812</c:v>
                </c:pt>
                <c:pt idx="3">
                  <c:v>0.32116864212934082</c:v>
                </c:pt>
                <c:pt idx="4">
                  <c:v>0.11442512001259149</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0.15894039735099338</c:v>
                </c:pt>
                <c:pt idx="1">
                  <c:v>0.1545253863134658</c:v>
                </c:pt>
                <c:pt idx="2">
                  <c:v>0.13907284768211919</c:v>
                </c:pt>
                <c:pt idx="3">
                  <c:v>0.16777041942604856</c:v>
                </c:pt>
                <c:pt idx="4">
                  <c:v>0</c:v>
                </c:pt>
                <c:pt idx="5">
                  <c:v>2.8697571743929361E-2</c:v>
                </c:pt>
                <c:pt idx="6">
                  <c:v>3.0905077262693158E-2</c:v>
                </c:pt>
                <c:pt idx="7">
                  <c:v>3.0905077262693158E-2</c:v>
                </c:pt>
                <c:pt idx="8">
                  <c:v>2.6490066225165563E-2</c:v>
                </c:pt>
                <c:pt idx="9">
                  <c:v>5.0772626931567331E-2</c:v>
                </c:pt>
                <c:pt idx="10">
                  <c:v>1.1037527593818985E-2</c:v>
                </c:pt>
                <c:pt idx="11">
                  <c:v>0.14348785871964681</c:v>
                </c:pt>
                <c:pt idx="12">
                  <c:v>5.7395143487858721E-2</c:v>
                </c:pt>
                <c:pt idx="13">
                  <c:v>0</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McFarland</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72</c:v>
                      </c:pt>
                      <c:pt idx="1">
                        <c:v>70</c:v>
                      </c:pt>
                      <c:pt idx="2">
                        <c:v>63</c:v>
                      </c:pt>
                      <c:pt idx="3">
                        <c:v>76</c:v>
                      </c:pt>
                      <c:pt idx="4">
                        <c:v>0</c:v>
                      </c:pt>
                      <c:pt idx="5">
                        <c:v>13</c:v>
                      </c:pt>
                      <c:pt idx="6">
                        <c:v>14</c:v>
                      </c:pt>
                      <c:pt idx="7">
                        <c:v>14</c:v>
                      </c:pt>
                      <c:pt idx="8">
                        <c:v>12</c:v>
                      </c:pt>
                      <c:pt idx="9">
                        <c:v>23</c:v>
                      </c:pt>
                      <c:pt idx="10">
                        <c:v>5</c:v>
                      </c:pt>
                      <c:pt idx="11">
                        <c:v>65</c:v>
                      </c:pt>
                      <c:pt idx="12">
                        <c:v>26</c:v>
                      </c:pt>
                      <c:pt idx="13">
                        <c:v>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McFarland</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4.24</c:v>
                </c:pt>
                <c:pt idx="1">
                  <c:v>4.2699999999999996</c:v>
                </c:pt>
                <c:pt idx="2">
                  <c:v>4.09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1"/>
              <c:layout>
                <c:manualLayout>
                  <c:x val="-3.9160785106373577E-17"/>
                  <c:y val="5.9785775483752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80-437B-94C8-4D781909231E}"/>
                </c:ext>
              </c:extLst>
            </c:dLbl>
            <c:dLbl>
              <c:idx val="2"/>
              <c:layout>
                <c:manualLayout>
                  <c:x val="0"/>
                  <c:y val="0.132857278852782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80-437B-94C8-4D781909231E}"/>
                </c:ext>
              </c:extLst>
            </c:dLbl>
            <c:dLbl>
              <c:idx val="3"/>
              <c:layout>
                <c:manualLayout>
                  <c:x val="0"/>
                  <c:y val="6.64286394263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80-437B-94C8-4D78190923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1399</c:v>
                </c:pt>
                <c:pt idx="1">
                  <c:v>1685</c:v>
                </c:pt>
                <c:pt idx="2">
                  <c:v>1990</c:v>
                </c:pt>
                <c:pt idx="3">
                  <c:v>2599</c:v>
                </c:pt>
                <c:pt idx="4">
                  <c:v>2933</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0.20443173695496783</c:v>
                </c:pt>
                <c:pt idx="2">
                  <c:v>0.18100890207715134</c:v>
                </c:pt>
                <c:pt idx="3">
                  <c:v>0.30603015075376883</c:v>
                </c:pt>
                <c:pt idx="4">
                  <c:v>0.12851096575606002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0.59359018070235259</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3.8527105352881008E-2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0.26525741561541083</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0.1026252983293556</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0.40300034094783499</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0.19058983975451757</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3.2049096488237297E-2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6.4780088646437094E-3</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6.2734401636549614E-2</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0.13672008182748038</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6.3757245141493349E-2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2.0456870098874871E-3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8.0463689055574494E-2</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5.7961131946812142E-3</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1.6365496079099897E-2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0</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McFarland</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0.31358885017421601</c:v>
                </c:pt>
                <c:pt idx="1">
                  <c:v>0.16969696969696971</c:v>
                </c:pt>
                <c:pt idx="2">
                  <c:v>0.13465783664459161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90</c:v>
                      </c:pt>
                      <c:pt idx="1">
                        <c:v>56</c:v>
                      </c:pt>
                      <c:pt idx="2" formatCode="#,##0">
                        <c:v>61</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0.24650528469144223</c:v>
                </c:pt>
                <c:pt idx="1">
                  <c:v>7.8758949880668255E-2</c:v>
                </c:pt>
                <c:pt idx="2">
                  <c:v>5.9665871121718381E-2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723</c:v>
                      </c:pt>
                      <c:pt idx="1">
                        <c:v>231</c:v>
                      </c:pt>
                      <c:pt idx="2">
                        <c:v>175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0.10454722114263507</c:v>
                </c:pt>
                <c:pt idx="1">
                  <c:v>4.2605633802816907E-2</c:v>
                </c:pt>
                <c:pt idx="2">
                  <c:v>0.14319809069212411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0.12164788184998057</c:v>
                </c:pt>
                <c:pt idx="1">
                  <c:v>0.13169014084507041</c:v>
                </c:pt>
                <c:pt idx="2">
                  <c:v>0.1353562904875554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0.14807617567042364</c:v>
                </c:pt>
                <c:pt idx="1">
                  <c:v>0.21267605633802816</c:v>
                </c:pt>
                <c:pt idx="2">
                  <c:v>0.13160586430276167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0.2483482316362223</c:v>
                </c:pt>
                <c:pt idx="1">
                  <c:v>0.2725352112676056</c:v>
                </c:pt>
                <c:pt idx="2">
                  <c:v>0.20490964882372997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0.19588029537504859</c:v>
                </c:pt>
                <c:pt idx="1">
                  <c:v>0.17640845070422534</c:v>
                </c:pt>
                <c:pt idx="2">
                  <c:v>0.24650528469144223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9.7162844928099484E-2</c:v>
                </c:pt>
                <c:pt idx="1">
                  <c:v>9.8591549295774655E-2</c:v>
                </c:pt>
                <c:pt idx="2">
                  <c:v>7.8758949880668255E-2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8.4337349397590355E-2</c:v>
                </c:pt>
                <c:pt idx="1">
                  <c:v>6.5492957746478869E-2</c:v>
                </c:pt>
                <c:pt idx="2">
                  <c:v>5.9665871121718381E-2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0.5596579867858531</c:v>
                      </c:pt>
                      <c:pt idx="1">
                        <c:v>0.54084507042253516</c:v>
                      </c:pt>
                      <c:pt idx="2">
                        <c:v>0.5673371974087964</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6.2184220753983679E-2</c:v>
                      </c:pt>
                      <c:pt idx="1">
                        <c:v>3.9436619718309862E-2</c:v>
                      </c:pt>
                      <c:pt idx="2">
                        <c:v>0.10092055915444936</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6.723668869024485E-2</c:v>
                      </c:pt>
                      <c:pt idx="1">
                        <c:v>9.8943661971830979E-2</c:v>
                      </c:pt>
                      <c:pt idx="2">
                        <c:v>9.4101602454824407E-2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8.0062184220753979E-2</c:v>
                      </c:pt>
                      <c:pt idx="1">
                        <c:v>0.11619718309859155</c:v>
                      </c:pt>
                      <c:pt idx="2">
                        <c:v>5.762018411183089E-2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0.15856976292265837</c:v>
                      </c:pt>
                      <c:pt idx="1">
                        <c:v>0.13415492957746478</c:v>
                      </c:pt>
                      <c:pt idx="2">
                        <c:v>0.12240027275826798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6.9568596968519233E-2</c:v>
                      </c:pt>
                      <c:pt idx="1">
                        <c:v>7.2183098591549297E-2</c:v>
                      </c:pt>
                      <c:pt idx="2">
                        <c:v>0.11762700306853051</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6.5293431791682857E-2</c:v>
                      </c:pt>
                      <c:pt idx="1">
                        <c:v>5.4225352112676053E-2</c:v>
                      </c:pt>
                      <c:pt idx="2">
                        <c:v>4.8073644732355952E-2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5.6743101438010105E-2</c:v>
                      </c:pt>
                      <c:pt idx="1">
                        <c:v>2.5704225352112677E-2</c:v>
                      </c:pt>
                      <c:pt idx="2">
                        <c:v>2.6593931128537335E-2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0.4403420132141469</c:v>
                      </c:pt>
                      <c:pt idx="1">
                        <c:v>0.45915492957746479</c:v>
                      </c:pt>
                      <c:pt idx="2">
                        <c:v>0.43266280259120354</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4.236300038865138E-2</c:v>
                      </c:pt>
                      <c:pt idx="1">
                        <c:v>3.1690140845070424E-3</c:v>
                      </c:pt>
                      <c:pt idx="2">
                        <c:v>4.2277531537674738E-2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5.4411193159735714E-2</c:v>
                      </c:pt>
                      <c:pt idx="1">
                        <c:v>3.2746478873239435E-2</c:v>
                      </c:pt>
                      <c:pt idx="2">
                        <c:v>4.1254688032730989E-2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6.8013991449669645E-2</c:v>
                      </c:pt>
                      <c:pt idx="1">
                        <c:v>9.6478873239436616E-2</c:v>
                      </c:pt>
                      <c:pt idx="2">
                        <c:v>7.3985680190930783E-2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8.977846871356393E-2</c:v>
                      </c:pt>
                      <c:pt idx="1">
                        <c:v>0.13838028169014085</c:v>
                      </c:pt>
                      <c:pt idx="2">
                        <c:v>8.2509376065461978E-2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0.12631169840652934</c:v>
                      </c:pt>
                      <c:pt idx="1">
                        <c:v>0.10422535211267606</c:v>
                      </c:pt>
                      <c:pt idx="2">
                        <c:v>0.12887828162291171</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3.1869413136416634E-2</c:v>
                      </c:pt>
                      <c:pt idx="1">
                        <c:v>4.4366197183098595E-2</c:v>
                      </c:pt>
                      <c:pt idx="2">
                        <c:v>3.068530514831231E-2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2.7594247959580258E-2</c:v>
                      </c:pt>
                      <c:pt idx="1">
                        <c:v>3.97887323943662E-2</c:v>
                      </c:pt>
                      <c:pt idx="2">
                        <c:v>3.3071939993181046E-2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3919</c:v>
                </c:pt>
                <c:pt idx="1">
                  <c:v>4228</c:v>
                </c:pt>
                <c:pt idx="2">
                  <c:v>4280</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7.8846644552181683E-2</c:v>
                </c:pt>
                <c:pt idx="2">
                  <c:v>1.2298959318826869E-2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McFarland</c:v>
                </c:pt>
                <c:pt idx="1">
                  <c:v>Kern County</c:v>
                </c:pt>
                <c:pt idx="2">
                  <c:v>California</c:v>
                </c:pt>
              </c:strCache>
            </c:strRef>
          </c:cat>
          <c:val>
            <c:numRef>
              <c:f>(Households!$B$316,Households!$D$316,Households!$F$316)</c:f>
              <c:numCache>
                <c:formatCode>0.0%</c:formatCode>
                <c:ptCount val="3"/>
                <c:pt idx="0">
                  <c:v>0.23</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185</c:v>
                </c:pt>
                <c:pt idx="1">
                  <c:v>331</c:v>
                </c:pt>
                <c:pt idx="2">
                  <c:v>463</c:v>
                </c:pt>
                <c:pt idx="3">
                  <c:v>675</c:v>
                </c:pt>
                <c:pt idx="4">
                  <c:v>919</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0.78918918918918923</c:v>
                </c:pt>
                <c:pt idx="2">
                  <c:v>0.3987915407854985</c:v>
                </c:pt>
                <c:pt idx="3">
                  <c:v>0.45788336933045354</c:v>
                </c:pt>
                <c:pt idx="4">
                  <c:v>0.36148148148148146</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8239</c:v>
                </c:pt>
                <c:pt idx="1">
                  <c:v>11625</c:v>
                </c:pt>
                <c:pt idx="2">
                  <c:v>13451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977</c:v>
                </c:pt>
                <c:pt idx="1">
                  <c:v>743</c:v>
                </c:pt>
                <c:pt idx="2">
                  <c:v>421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273</c:v>
                </c:pt>
                <c:pt idx="1">
                  <c:v>171</c:v>
                </c:pt>
                <c:pt idx="2">
                  <c:v>78</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31</c:v>
                </c:pt>
                <c:pt idx="1">
                  <c:v>13</c:v>
                </c:pt>
                <c:pt idx="2">
                  <c:v>17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56</c:v>
                </c:pt>
                <c:pt idx="1">
                  <c:v>68</c:v>
                </c:pt>
                <c:pt idx="2">
                  <c:v>115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8</c:v>
                </c:pt>
                <c:pt idx="1">
                  <c:v>5</c:v>
                </c:pt>
                <c:pt idx="2">
                  <c:v>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19</c:v>
                </c:pt>
                <c:pt idx="1">
                  <c:v>21</c:v>
                </c:pt>
                <c:pt idx="2">
                  <c:v>40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McFarland</c:v>
                </c:pt>
                <c:pt idx="1">
                  <c:v>Kern County</c:v>
                </c:pt>
                <c:pt idx="2">
                  <c:v>California</c:v>
                </c:pt>
              </c:strCache>
            </c:strRef>
          </c:cat>
          <c:val>
            <c:numRef>
              <c:f>(Households!$B$368,Households!$D$368,Households!$F$368)</c:f>
              <c:numCache>
                <c:formatCode>0.0%</c:formatCode>
                <c:ptCount val="3"/>
                <c:pt idx="0">
                  <c:v>0.38299999999999995</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123</c:v>
                </c:pt>
                <c:pt idx="1">
                  <c:v>215</c:v>
                </c:pt>
                <c:pt idx="2">
                  <c:v>278</c:v>
                </c:pt>
                <c:pt idx="3">
                  <c:v>516</c:v>
                </c:pt>
                <c:pt idx="4">
                  <c:v>612</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0.74796747967479671</c:v>
                </c:pt>
                <c:pt idx="2">
                  <c:v>0.2930232558139535</c:v>
                </c:pt>
                <c:pt idx="3">
                  <c:v>0.85611510791366907</c:v>
                </c:pt>
                <c:pt idx="4">
                  <c:v>0.18604651162790697</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50</c:v>
                </c:pt>
                <c:pt idx="1">
                  <c:v>154</c:v>
                </c:pt>
                <c:pt idx="2">
                  <c:v>264</c:v>
                </c:pt>
                <c:pt idx="3">
                  <c:v>428</c:v>
                </c:pt>
                <c:pt idx="4">
                  <c:v>508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2.08</c:v>
                </c:pt>
                <c:pt idx="2">
                  <c:v>0.7142857142857143</c:v>
                </c:pt>
                <c:pt idx="3">
                  <c:v>0.62121212121212122</c:v>
                </c:pt>
                <c:pt idx="4">
                  <c:v>0.18691588785046728</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0.23650385604113111</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0.51542416452442164</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0.24035989717223649</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7.7120822622107968E-3</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McFarland</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0.61735261401557284</c:v>
                </c:pt>
                <c:pt idx="1">
                  <c:v>0.30419580419580422</c:v>
                </c:pt>
                <c:pt idx="2">
                  <c:v>0.47862453531598514</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0.27530589543937711</c:v>
                </c:pt>
                <c:pt idx="1">
                  <c:v>0.37062937062937062</c:v>
                </c:pt>
                <c:pt idx="2">
                  <c:v>0.31753407682775714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0.10511679644048944</c:v>
                </c:pt>
                <c:pt idx="1">
                  <c:v>0.30419580419580422</c:v>
                </c:pt>
                <c:pt idx="2">
                  <c:v>0.19330855018587362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2.2246941045606229E-3</c:v>
                </c:pt>
                <c:pt idx="1">
                  <c:v>2.097902097902098E-2</c:v>
                </c:pt>
                <c:pt idx="2">
                  <c:v>1.0532837670384139E-2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0.62816901408450709</c:v>
                </c:pt>
                <c:pt idx="1">
                  <c:v>0.79079497907949792</c:v>
                </c:pt>
                <c:pt idx="2">
                  <c:v>0.71194690265486726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0.16338028169014085</c:v>
                </c:pt>
                <c:pt idx="1">
                  <c:v>0.36401673640167365</c:v>
                </c:pt>
                <c:pt idx="2">
                  <c:v>0.26946902654867255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242</c:v>
                </c:pt>
                <c:pt idx="1">
                  <c:v>218</c:v>
                </c:pt>
                <c:pt idx="2">
                  <c:v>190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7.2712171549380838E-2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0.2728782845061915</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0.13032316520688614</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0.15622168529145275</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0.15425853216550892</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8.4491090305043787E-2</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7.8979160374509208E-2</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3.9112050739957716E-2</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9.2117185140440944E-3</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McFarland</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1.8121413470250679E-3</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McFarland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51356</c:v>
                </c:pt>
                <c:pt idx="1">
                  <c:v>0</c:v>
                </c:pt>
                <c:pt idx="2">
                  <c:v>0</c:v>
                </c:pt>
                <c:pt idx="3">
                  <c:v>0</c:v>
                </c:pt>
                <c:pt idx="4">
                  <c:v>0</c:v>
                </c:pt>
                <c:pt idx="5">
                  <c:v>81833</c:v>
                </c:pt>
                <c:pt idx="6">
                  <c:v>0</c:v>
                </c:pt>
                <c:pt idx="7">
                  <c:v>36195</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639</c:v>
                </c:pt>
                <c:pt idx="1">
                  <c:v>921</c:v>
                </c:pt>
                <c:pt idx="2">
                  <c:v>648</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639</c:v>
                      </c:pt>
                      <c:pt idx="1">
                        <c:v>921</c:v>
                      </c:pt>
                      <c:pt idx="2">
                        <c:v>648</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0.28311918475852904</c:v>
                      </c:pt>
                      <c:pt idx="1">
                        <c:v>0.34533183352080987</c:v>
                      </c:pt>
                      <c:pt idx="2">
                        <c:v>0.26003210272873195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3194528568544393E-2"/>
                  <c:y val="-9.7178700120112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A7-474C-88E5-C98773291A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0.21974013811653806</c:v>
                </c:pt>
                <c:pt idx="2">
                  <c:v>-0.247008015225268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0.43119266055045874</c:v>
                </c:pt>
                <c:pt idx="1">
                  <c:v>12.727273</c:v>
                </c:pt>
                <c:pt idx="2">
                  <c:v>0</c:v>
                </c:pt>
                <c:pt idx="3">
                  <c:v>0</c:v>
                </c:pt>
                <c:pt idx="4">
                  <c:v>12.727273</c:v>
                </c:pt>
                <c:pt idx="5">
                  <c:v>0.18222222222222223</c:v>
                </c:pt>
                <c:pt idx="6">
                  <c:v>0.13095238095238096</c:v>
                </c:pt>
                <c:pt idx="7">
                  <c:v>0.2522031053294167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47</c:v>
                      </c:pt>
                      <c:pt idx="1">
                        <c:v>0</c:v>
                      </c:pt>
                      <c:pt idx="2">
                        <c:v>0</c:v>
                      </c:pt>
                      <c:pt idx="3">
                        <c:v>0</c:v>
                      </c:pt>
                      <c:pt idx="4">
                        <c:v>0</c:v>
                      </c:pt>
                      <c:pt idx="5">
                        <c:v>41</c:v>
                      </c:pt>
                      <c:pt idx="6">
                        <c:v>22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0.80782834237208201</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0.10657863711388824</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1.3440226361707145E-2</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3.6547983966045743E-2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4.0084885640179202E-3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3.1596321622258901E-2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0.91440697948597027</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9.1016269747701009E-2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1.3676019806649375E-2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1.8863475595378449E-3</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1.3440226361707145E-2</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3.6547983966045743E-2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4.0084885640179202E-3</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0.39300000000000002</c:v>
                </c:pt>
                <c:pt idx="1">
                  <c:v>0.35249999999999998</c:v>
                </c:pt>
                <c:pt idx="2">
                  <c:v>0.4153</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-0.10305343511450391</c:v>
                </c:pt>
                <c:pt idx="2">
                  <c:v>0.17815602836879441</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2.1854458355316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9-42B0-A0BE-3B7A2286DD38}"/>
                </c:ext>
              </c:extLst>
            </c:dLbl>
            <c:dLbl>
              <c:idx val="1"/>
              <c:layout>
                <c:manualLayout>
                  <c:x val="-4.2095423229560142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9-42B0-A0BE-3B7A2286DD38}"/>
                </c:ext>
              </c:extLst>
            </c:dLbl>
            <c:dLbl>
              <c:idx val="2"/>
              <c:layout>
                <c:manualLayout>
                  <c:x val="-4.2095423229560218E-2"/>
                  <c:y val="-3.15514317543046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9-42B0-A0BE-3B7A2286DD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0.34100000000000003</c:v>
                </c:pt>
                <c:pt idx="1">
                  <c:v>0.33700000000000002</c:v>
                </c:pt>
                <c:pt idx="2">
                  <c:v>0.38299999999999995</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95423229560162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9-42B0-A0BE-3B7A2286DD38}"/>
                </c:ext>
              </c:extLst>
            </c:dLbl>
            <c:dLbl>
              <c:idx val="2"/>
              <c:layout>
                <c:manualLayout>
                  <c:x val="-4.2095423229560218E-2"/>
                  <c:y val="2.1508185399766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9-42B0-A0BE-3B7A2286DD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0.27200000000000002</c:v>
                </c:pt>
                <c:pt idx="1">
                  <c:v>0.26</c:v>
                </c:pt>
                <c:pt idx="2">
                  <c:v>0.23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2.6367365310431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9-42B0-A0BE-3B7A2286DD38}"/>
                </c:ext>
              </c:extLst>
            </c:dLbl>
            <c:dLbl>
              <c:idx val="1"/>
              <c:layout>
                <c:manualLayout>
                  <c:x val="-4.2095423229560142E-2"/>
                  <c:y val="1.6720630328746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9-42B0-A0BE-3B7A2286DD38}"/>
                </c:ext>
              </c:extLst>
            </c:dLbl>
            <c:dLbl>
              <c:idx val="2"/>
              <c:layout>
                <c:manualLayout>
                  <c:x val="-4.2095423229560218E-2"/>
                  <c:y val="1.6720630328746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59-42B0-A0BE-3B7A2286DD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0.29899999999999999</c:v>
                </c:pt>
                <c:pt idx="1">
                  <c:v>0.317</c:v>
                </c:pt>
                <c:pt idx="2">
                  <c:v>0.30299999999999999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0.127</c:v>
                </c:pt>
                <c:pt idx="1">
                  <c:v>0.111</c:v>
                </c:pt>
                <c:pt idx="2">
                  <c:v>0.16200000000000001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0.29461894326759192</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0.16411005600194789</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4.7966885804723643E-2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1.2904796688580472E-2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9.4229364499634774E-2</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0.18748478207937666</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0.49330411492573656</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0.36157779401022644</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9.6907718529340145E-2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3.4818602386169954E-2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9.2524957389822249E-2</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3.0435841246652058E-2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2.678354029705381E-2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1.4365717068419772E-2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3.019235451667884E-2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1.7774531288044803E-2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65659161274068E-2"/>
                  <c:y val="2.342504848980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A7-41B7-816F-74C58EB44A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0.26509533898305088</c:v>
                </c:pt>
                <c:pt idx="1">
                  <c:v>0.26450344149459193</c:v>
                </c:pt>
                <c:pt idx="2">
                  <c:v>0.29461894326759192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0.32944915254237284</c:v>
                </c:pt>
                <c:pt idx="1">
                  <c:v>0.45599803343166173</c:v>
                </c:pt>
                <c:pt idx="2">
                  <c:v>0.49330411492573656</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65659161274068E-2"/>
                  <c:y val="-1.6171772540214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A7-41B7-816F-74C58EB44A67}"/>
                </c:ext>
              </c:extLst>
            </c:dLbl>
            <c:dLbl>
              <c:idx val="1"/>
              <c:layout>
                <c:manualLayout>
                  <c:x val="-4.3265659161274068E-2"/>
                  <c:y val="2.3425048489807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7-41B7-816F-74C58EB44A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0.29078389830508472</c:v>
                </c:pt>
                <c:pt idx="1">
                  <c:v>0.24188790560471976</c:v>
                </c:pt>
                <c:pt idx="2">
                  <c:v>0.16411005600194789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0.11467161016949153</c:v>
                </c:pt>
                <c:pt idx="1">
                  <c:v>3.7610619469026545E-2</c:v>
                </c:pt>
                <c:pt idx="2">
                  <c:v>4.7966885804723643E-2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3.3103813559322036E-2</c:v>
                      </c:pt>
                      <c:pt idx="1">
                        <c:v>1.720747295968535E-2</c:v>
                      </c:pt>
                      <c:pt idx="2">
                        <c:v>1.2904796688580472E-2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5.8792372881355935E-2</c:v>
                      </c:pt>
                      <c:pt idx="1">
                        <c:v>9.8082595870206485E-2</c:v>
                      </c:pt>
                      <c:pt idx="2">
                        <c:v>9.4229364499634774E-2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0.17319915254237289</c:v>
                      </c:pt>
                      <c:pt idx="1">
                        <c:v>0.14921337266470011</c:v>
                      </c:pt>
                      <c:pt idx="2">
                        <c:v>0.18748478207937666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0.125</c:v>
                      </c:pt>
                      <c:pt idx="1">
                        <c:v>0.26450344149459193</c:v>
                      </c:pt>
                      <c:pt idx="2">
                        <c:v>0.36157779401022644</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0.16710805084745764</c:v>
                      </c:pt>
                      <c:pt idx="1">
                        <c:v>0.15535889872173059</c:v>
                      </c:pt>
                      <c:pt idx="2">
                        <c:v>9.6907718529340145E-2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3.7341101694915252E-2</c:v>
                      </c:pt>
                      <c:pt idx="1">
                        <c:v>3.6135693215339236E-2</c:v>
                      </c:pt>
                      <c:pt idx="2">
                        <c:v>3.4818602386169954E-2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0.19518008474576271</c:v>
                      </c:pt>
                      <c:pt idx="1">
                        <c:v>0.16076696165191739</c:v>
                      </c:pt>
                      <c:pt idx="2">
                        <c:v>9.2524957389822249E-2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1.641949152542373E-2</c:v>
                      </c:pt>
                      <c:pt idx="1">
                        <c:v>1.6470009832841692E-2</c:v>
                      </c:pt>
                      <c:pt idx="2">
                        <c:v>3.0435841246652058E-2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2.3305084745762712E-2</c:v>
                      </c:pt>
                      <c:pt idx="1">
                        <c:v>3.2448377581120944E-2</c:v>
                      </c:pt>
                      <c:pt idx="2">
                        <c:v>2.678354029705381E-2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5.587923728813559E-2</c:v>
                      </c:pt>
                      <c:pt idx="1">
                        <c:v>3.2202556538839723E-2</c:v>
                      </c:pt>
                      <c:pt idx="2">
                        <c:v>1.4365717068419772E-2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9.1896186440677971E-2</c:v>
                      </c:pt>
                      <c:pt idx="1">
                        <c:v>2.999016715830875E-2</c:v>
                      </c:pt>
                      <c:pt idx="2">
                        <c:v>3.019235451667884E-2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2.2775423728813558E-2</c:v>
                      </c:pt>
                      <c:pt idx="1">
                        <c:v>7.6204523107177976E-3</c:v>
                      </c:pt>
                      <c:pt idx="2">
                        <c:v>1.7774531288044803E-2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1351</c:v>
                </c:pt>
                <c:pt idx="1">
                  <c:v>2112</c:v>
                </c:pt>
                <c:pt idx="2">
                  <c:v>2311</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McFarland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0.56328645447816428</c:v>
                </c:pt>
                <c:pt idx="2">
                  <c:v>9.4223484848484848E-2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1351</c:v>
                      </c:pt>
                      <c:pt idx="1">
                        <c:v>2112</c:v>
                      </c:pt>
                      <c:pt idx="2">
                        <c:v>2311</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McFarland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0.56328645447816428</c:v>
                      </c:pt>
                      <c:pt idx="2">
                        <c:v>9.4223484848484848E-2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0.24439461883408073</c:v>
                </c:pt>
                <c:pt idx="1">
                  <c:v>0.19730941704035873</c:v>
                </c:pt>
                <c:pt idx="2">
                  <c:v>0.12331838565022421</c:v>
                </c:pt>
                <c:pt idx="3">
                  <c:v>0.51569506726457404</c:v>
                </c:pt>
                <c:pt idx="4">
                  <c:v>0.17713004484304934</c:v>
                </c:pt>
                <c:pt idx="5">
                  <c:v>0.27130044843049328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McFarland</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109</c:v>
                      </c:pt>
                      <c:pt idx="1">
                        <c:v>88</c:v>
                      </c:pt>
                      <c:pt idx="2">
                        <c:v>55</c:v>
                      </c:pt>
                      <c:pt idx="3">
                        <c:v>230</c:v>
                      </c:pt>
                      <c:pt idx="4">
                        <c:v>79</c:v>
                      </c:pt>
                      <c:pt idx="5">
                        <c:v>121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1399</c:v>
                </c:pt>
                <c:pt idx="1">
                  <c:v>1747</c:v>
                </c:pt>
                <c:pt idx="2">
                  <c:v>2031</c:v>
                </c:pt>
                <c:pt idx="3">
                  <c:v>2683</c:v>
                </c:pt>
                <c:pt idx="4">
                  <c:v>3010</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0.24874910650464618</c:v>
                </c:pt>
                <c:pt idx="2">
                  <c:v>0.16256439610761306</c:v>
                </c:pt>
                <c:pt idx="3">
                  <c:v>0.32102412604628261</c:v>
                </c:pt>
                <c:pt idx="4">
                  <c:v>0.12187849422288483</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2261</c:v>
                </c:pt>
                <c:pt idx="1">
                  <c:v>2293</c:v>
                </c:pt>
                <c:pt idx="2">
                  <c:v>2627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55</c:v>
                </c:pt>
                <c:pt idx="1">
                  <c:v>110</c:v>
                </c:pt>
                <c:pt idx="2">
                  <c:v>32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27</c:v>
                </c:pt>
                <c:pt idx="1">
                  <c:v>95</c:v>
                </c:pt>
                <c:pt idx="2">
                  <c:v>45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182</c:v>
                </c:pt>
                <c:pt idx="1">
                  <c:v>167</c:v>
                </c:pt>
                <c:pt idx="2">
                  <c:v>58</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16</c:v>
                </c:pt>
                <c:pt idx="1">
                  <c:v>94</c:v>
                </c:pt>
                <c:pt idx="2">
                  <c:v>19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21</c:v>
                </c:pt>
                <c:pt idx="1">
                  <c:v>34</c:v>
                </c:pt>
                <c:pt idx="2">
                  <c:v>45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0</c:v>
                </c:pt>
                <c:pt idx="1">
                  <c:v>5</c:v>
                </c:pt>
                <c:pt idx="2">
                  <c:v>69</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61</c:v>
                </c:pt>
                <c:pt idx="1">
                  <c:v>43</c:v>
                </c:pt>
                <c:pt idx="2">
                  <c:v>82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55</c:v>
                </c:pt>
                <c:pt idx="1">
                  <c:v>56</c:v>
                </c:pt>
                <c:pt idx="2">
                  <c:v>33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15</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McFarland</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216</c:v>
                </c:pt>
                <c:pt idx="1">
                  <c:v>61</c:v>
                </c:pt>
                <c:pt idx="2">
                  <c:v>700</c:v>
                </c:pt>
                <c:pt idx="3">
                  <c:v>309</c:v>
                </c:pt>
                <c:pt idx="4">
                  <c:v>490</c:v>
                </c:pt>
                <c:pt idx="5">
                  <c:v>410</c:v>
                </c:pt>
                <c:pt idx="6">
                  <c:v>206</c:v>
                </c:pt>
                <c:pt idx="7">
                  <c:v>108</c:v>
                </c:pt>
                <c:pt idx="8">
                  <c:v>259</c:v>
                </c:pt>
                <c:pt idx="9">
                  <c:v>174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McFarland</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9</c:v>
                </c:pt>
                <c:pt idx="1">
                  <c:v>0</c:v>
                </c:pt>
                <c:pt idx="2">
                  <c:v>28</c:v>
                </c:pt>
                <c:pt idx="3">
                  <c:v>0</c:v>
                </c:pt>
                <c:pt idx="4">
                  <c:v>10</c:v>
                </c:pt>
                <c:pt idx="5">
                  <c:v>0</c:v>
                </c:pt>
                <c:pt idx="6">
                  <c:v>30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0.30207978179338563</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0.5356290487555404</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0.13808387316740539</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2.2161609273781111E-2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2.0456870098874871E-3</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McFarland</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0.4684095860566449</c:v>
                </c:pt>
                <c:pt idx="1">
                  <c:v>0.59881305637982196</c:v>
                </c:pt>
                <c:pt idx="2">
                  <c:v>0.58190954773869352</c:v>
                </c:pt>
                <c:pt idx="3">
                  <c:v>0.57252789534436321</c:v>
                </c:pt>
                <c:pt idx="4">
                  <c:v>0.5673371974087964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0.53159041394335516</c:v>
                </c:pt>
                <c:pt idx="1">
                  <c:v>0.40118694362017804</c:v>
                </c:pt>
                <c:pt idx="2">
                  <c:v>0.41809045226130653</c:v>
                </c:pt>
                <c:pt idx="3">
                  <c:v>0.42747210465563679</c:v>
                </c:pt>
                <c:pt idx="4">
                  <c:v>0.43266280259120354</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0"/>
                  <c:y val="7.3863258963134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41400</c:v>
                </c:pt>
                <c:pt idx="1">
                  <c:v>55100</c:v>
                </c:pt>
                <c:pt idx="2">
                  <c:v>75600</c:v>
                </c:pt>
                <c:pt idx="3">
                  <c:v>163800</c:v>
                </c:pt>
                <c:pt idx="4">
                  <c:v>179200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17949570449759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9-40D5-B74E-6D493F47AE1F}"/>
                </c:ext>
              </c:extLst>
            </c:dLbl>
            <c:dLbl>
              <c:idx val="2"/>
              <c:layout>
                <c:manualLayout>
                  <c:x val="-6.8632478632478636E-2"/>
                  <c:y val="-6.8672141863916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9-40D5-B74E-6D493F47AE1F}"/>
                </c:ext>
              </c:extLst>
            </c:dLbl>
            <c:dLbl>
              <c:idx val="3"/>
              <c:layout>
                <c:manualLayout>
                  <c:x val="-5.4717006528030306E-2"/>
                  <c:y val="-4.25583038817955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0.33091787439613529</c:v>
                </c:pt>
                <c:pt idx="2">
                  <c:v>0.3720508166969147</c:v>
                </c:pt>
                <c:pt idx="3">
                  <c:v>1.1666666666666667</c:v>
                </c:pt>
                <c:pt idx="4">
                  <c:v>9.4017094017094016E-2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0.54887218045112784</c:v>
                </c:pt>
                <c:pt idx="1">
                  <c:v>12.727273</c:v>
                </c:pt>
                <c:pt idx="2">
                  <c:v>1</c:v>
                </c:pt>
                <c:pt idx="3">
                  <c:v>1</c:v>
                </c:pt>
                <c:pt idx="4">
                  <c:v>12.727273</c:v>
                </c:pt>
                <c:pt idx="5">
                  <c:v>0.66666666666666663</c:v>
                </c:pt>
                <c:pt idx="6">
                  <c:v>0.59160305343511455</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0.45112781954887216</c:v>
                </c:pt>
                <c:pt idx="1">
                  <c:v>12.727273</c:v>
                </c:pt>
                <c:pt idx="2">
                  <c:v>0</c:v>
                </c:pt>
                <c:pt idx="3">
                  <c:v>0</c:v>
                </c:pt>
                <c:pt idx="4">
                  <c:v>12.727273</c:v>
                </c:pt>
                <c:pt idx="5">
                  <c:v>0.33333333333333331</c:v>
                </c:pt>
                <c:pt idx="6">
                  <c:v>0.40839694656488551</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19</c:v>
                </c:pt>
                <c:pt idx="2">
                  <c:v>25</c:v>
                </c:pt>
                <c:pt idx="3">
                  <c:v>0</c:v>
                </c:pt>
                <c:pt idx="4">
                  <c:v>7</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19</c:v>
                </c:pt>
                <c:pt idx="2">
                  <c:v>25</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7</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6</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6</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7</c:v>
                      </c:pt>
                      <c:pt idx="2">
                        <c:v>25</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6</c:v>
                      </c:pt>
                      <c:pt idx="1">
                        <c:v>6</c:v>
                      </c:pt>
                      <c:pt idx="2">
                        <c:v>7</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25</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7</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6</c:v>
                      </c:pt>
                      <c:pt idx="1">
                        <c:v>6</c:v>
                      </c:pt>
                      <c:pt idx="2">
                        <c:v>32</c:v>
                      </c:pt>
                      <c:pt idx="3">
                        <c:v>7</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4.9299065420560749E-2</c:v>
                </c:pt>
                <c:pt idx="1">
                  <c:v>2.7102803738317756E-2</c:v>
                </c:pt>
                <c:pt idx="2">
                  <c:v>5.4906542056074766E-2</c:v>
                </c:pt>
                <c:pt idx="3">
                  <c:v>0.11892523364485981</c:v>
                </c:pt>
                <c:pt idx="4">
                  <c:v>1.2383177570093457E-2</c:v>
                </c:pt>
                <c:pt idx="5">
                  <c:v>0</c:v>
                </c:pt>
                <c:pt idx="6">
                  <c:v>0</c:v>
                </c:pt>
                <c:pt idx="7">
                  <c:v>0</c:v>
                </c:pt>
                <c:pt idx="8">
                  <c:v>1.4018691588785046E-3</c:v>
                </c:pt>
                <c:pt idx="9">
                  <c:v>2.8037383177570091E-3</c:v>
                </c:pt>
                <c:pt idx="10">
                  <c:v>6.3084112149532712E-3</c:v>
                </c:pt>
                <c:pt idx="11">
                  <c:v>6.3084112149532712E-3</c:v>
                </c:pt>
                <c:pt idx="12">
                  <c:v>6.775700934579439E-3</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McFarland</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211</c:v>
                      </c:pt>
                      <c:pt idx="1">
                        <c:v>116</c:v>
                      </c:pt>
                      <c:pt idx="2">
                        <c:v>235</c:v>
                      </c:pt>
                      <c:pt idx="3">
                        <c:v>509</c:v>
                      </c:pt>
                      <c:pt idx="4">
                        <c:v>53</c:v>
                      </c:pt>
                      <c:pt idx="5">
                        <c:v>0</c:v>
                      </c:pt>
                      <c:pt idx="6">
                        <c:v>0</c:v>
                      </c:pt>
                      <c:pt idx="7">
                        <c:v>0</c:v>
                      </c:pt>
                      <c:pt idx="8">
                        <c:v>6</c:v>
                      </c:pt>
                      <c:pt idx="9">
                        <c:v>12</c:v>
                      </c:pt>
                      <c:pt idx="10">
                        <c:v>27</c:v>
                      </c:pt>
                      <c:pt idx="11">
                        <c:v>27</c:v>
                      </c:pt>
                      <c:pt idx="12">
                        <c:v>29</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1351</c:v>
                </c:pt>
                <c:pt idx="1">
                  <c:v>2112</c:v>
                </c:pt>
                <c:pt idx="2">
                  <c:v>2311</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2693</c:v>
                </c:pt>
                <c:pt idx="1">
                  <c:v>2897</c:v>
                </c:pt>
                <c:pt idx="2">
                  <c:v>3010</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0.50167099888600075</c:v>
                </c:pt>
                <c:pt idx="1">
                  <c:v>0.72903003106662068</c:v>
                </c:pt>
                <c:pt idx="2">
                  <c:v>0.76777408637873756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McFarland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2.0456870098874871E-3</c:v>
                </c:pt>
                <c:pt idx="1">
                  <c:v>0</c:v>
                </c:pt>
                <c:pt idx="2">
                  <c:v>5.9665871121718374E-2</c:v>
                </c:pt>
                <c:pt idx="3">
                  <c:v>0.31299011251278552</c:v>
                </c:pt>
                <c:pt idx="4">
                  <c:v>0.16195022161609274</c:v>
                </c:pt>
                <c:pt idx="5">
                  <c:v>3.068530514831231E-2</c:v>
                </c:pt>
                <c:pt idx="6">
                  <c:v>4.0913740197749742E-3</c:v>
                </c:pt>
                <c:pt idx="7">
                  <c:v>4.2277531537674738E-2</c:v>
                </c:pt>
                <c:pt idx="8">
                  <c:v>0.14353903852710534</c:v>
                </c:pt>
                <c:pt idx="9">
                  <c:v>0.17592908285032391</c:v>
                </c:pt>
                <c:pt idx="10">
                  <c:v>6.6825775656324582E-2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6</c:v>
                      </c:pt>
                      <c:pt idx="1">
                        <c:v>0</c:v>
                      </c:pt>
                      <c:pt idx="2">
                        <c:v>175</c:v>
                      </c:pt>
                      <c:pt idx="3">
                        <c:v>918</c:v>
                      </c:pt>
                      <c:pt idx="4">
                        <c:v>475</c:v>
                      </c:pt>
                      <c:pt idx="5">
                        <c:v>90</c:v>
                      </c:pt>
                      <c:pt idx="6">
                        <c:v>12</c:v>
                      </c:pt>
                      <c:pt idx="7">
                        <c:v>124</c:v>
                      </c:pt>
                      <c:pt idx="8">
                        <c:v>421</c:v>
                      </c:pt>
                      <c:pt idx="9">
                        <c:v>516</c:v>
                      </c:pt>
                      <c:pt idx="10">
                        <c:v>196</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9.8611111111111108E-2</c:v>
                </c:pt>
                <c:pt idx="1">
                  <c:v>1.8055555555555554E-2</c:v>
                </c:pt>
                <c:pt idx="2">
                  <c:v>6.9444444444444441E-3</c:v>
                </c:pt>
                <c:pt idx="3">
                  <c:v>0.1941747572815534</c:v>
                </c:pt>
                <c:pt idx="4">
                  <c:v>8.5613415710503085E-2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8.7239583333333329E-2</c:v>
                </c:pt>
                <c:pt idx="1">
                  <c:v>1.8229166666666668E-2</c:v>
                </c:pt>
                <c:pt idx="2">
                  <c:v>1.6276041666666668E-2</c:v>
                </c:pt>
                <c:pt idx="3">
                  <c:v>0.22546012269938651</c:v>
                </c:pt>
                <c:pt idx="4">
                  <c:v>4.9079754601226995E-2</c:v>
                </c:pt>
                <c:pt idx="5">
                  <c:v>2.0705521472392636E-2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0.1201923076923077</c:v>
                </c:pt>
                <c:pt idx="1">
                  <c:v>6.610576923076923E-3</c:v>
                </c:pt>
                <c:pt idx="2">
                  <c:v>3.605769230769231E-3</c:v>
                </c:pt>
                <c:pt idx="3">
                  <c:v>0.16154452324665092</c:v>
                </c:pt>
                <c:pt idx="4">
                  <c:v>4.2553191489361701E-2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142</c:v>
                      </c:pt>
                      <c:pt idx="1">
                        <c:v>26</c:v>
                      </c:pt>
                      <c:pt idx="2">
                        <c:v>10</c:v>
                      </c:pt>
                      <c:pt idx="3">
                        <c:v>220</c:v>
                      </c:pt>
                      <c:pt idx="4">
                        <c:v>97</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134</c:v>
                      </c:pt>
                      <c:pt idx="1">
                        <c:v>28</c:v>
                      </c:pt>
                      <c:pt idx="2">
                        <c:v>25</c:v>
                      </c:pt>
                      <c:pt idx="3">
                        <c:v>294</c:v>
                      </c:pt>
                      <c:pt idx="4">
                        <c:v>64</c:v>
                      </c:pt>
                      <c:pt idx="5">
                        <c:v>27</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200</c:v>
                      </c:pt>
                      <c:pt idx="1">
                        <c:v>11</c:v>
                      </c:pt>
                      <c:pt idx="2">
                        <c:v>6</c:v>
                      </c:pt>
                      <c:pt idx="3">
                        <c:v>205</c:v>
                      </c:pt>
                      <c:pt idx="4">
                        <c:v>54</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1.7047391749062393E-3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5</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1.7047391749062393E-3</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McFarland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5</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55</c:v>
                </c:pt>
                <c:pt idx="1" formatCode="#,##0">
                  <c:v>291</c:v>
                </c:pt>
                <c:pt idx="2" formatCode="#,##0">
                  <c:v>211</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82</c:v>
                </c:pt>
                <c:pt idx="1" formatCode="#,##0">
                  <c:v>98</c:v>
                </c:pt>
                <c:pt idx="2" formatCode="#,##0">
                  <c:v>116</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86</c:v>
                </c:pt>
                <c:pt idx="1" formatCode="#,##0">
                  <c:v>93</c:v>
                </c:pt>
                <c:pt idx="2" formatCode="#,##0">
                  <c:v>235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428</c:v>
                </c:pt>
                <c:pt idx="1" formatCode="#,##0">
                  <c:v>446</c:v>
                </c:pt>
                <c:pt idx="2" formatCode="#,##0">
                  <c:v>509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35</c:v>
                </c:pt>
                <c:pt idx="1" formatCode="#,##0">
                  <c:v>124</c:v>
                </c:pt>
                <c:pt idx="2" formatCode="#,##0">
                  <c:v>53</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0</c:v>
                </c:pt>
                <c:pt idx="1" formatCode="#,##0">
                  <c:v>0</c:v>
                </c:pt>
                <c:pt idx="2" formatCode="#,##0">
                  <c:v>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22</c:v>
                </c:pt>
                <c:pt idx="1" formatCode="#,##0">
                  <c:v>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0</c:v>
                </c:pt>
                <c:pt idx="1" formatCode="#,##0">
                  <c:v>0</c:v>
                </c:pt>
                <c:pt idx="2" formatCode="#,##0">
                  <c:v>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47</c:v>
                </c:pt>
                <c:pt idx="1" formatCode="#,##0">
                  <c:v>32</c:v>
                </c:pt>
                <c:pt idx="2" formatCode="#,##0">
                  <c:v>6</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15</c:v>
                </c:pt>
                <c:pt idx="1" formatCode="#,##0">
                  <c:v>23</c:v>
                </c:pt>
                <c:pt idx="2" formatCode="#,##0">
                  <c:v>12</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0</c:v>
                </c:pt>
                <c:pt idx="1" formatCode="#,##0">
                  <c:v>0</c:v>
                </c:pt>
                <c:pt idx="2" formatCode="#,##0">
                  <c:v>27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0</c:v>
                </c:pt>
                <c:pt idx="1" formatCode="#,##0">
                  <c:v>9</c:v>
                </c:pt>
                <c:pt idx="2" formatCode="#,##0">
                  <c:v>27</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0</c:v>
                </c:pt>
                <c:pt idx="1" formatCode="#,##0">
                  <c:v>24</c:v>
                </c:pt>
                <c:pt idx="2" formatCode="#,##0">
                  <c:v>29</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527</c:v>
                      </c:pt>
                      <c:pt idx="1" formatCode="#,##0">
                        <c:v>504</c:v>
                      </c:pt>
                      <c:pt idx="2" formatCode="#,##0">
                        <c:v>539</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McFarland</c:v>
                </c:pt>
                <c:pt idx="1">
                  <c:v>Kern County</c:v>
                </c:pt>
                <c:pt idx="2">
                  <c:v>California</c:v>
                </c:pt>
              </c:strCache>
            </c:strRef>
          </c:cat>
          <c:val>
            <c:numRef>
              <c:f>(Population!$C$257,Population!$E$257,Population!$G$257)</c:f>
              <c:numCache>
                <c:formatCode>#,##0.0%</c:formatCode>
                <c:ptCount val="3"/>
                <c:pt idx="0">
                  <c:v>0.05</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McFarland</c:v>
                </c:pt>
                <c:pt idx="1">
                  <c:v>Kern County</c:v>
                </c:pt>
                <c:pt idx="2">
                  <c:v>California</c:v>
                </c:pt>
              </c:strCache>
            </c:strRef>
          </c:cat>
          <c:val>
            <c:numRef>
              <c:f>(Population!$C$258,Population!$E$258,Population!$G$258)</c:f>
              <c:numCache>
                <c:formatCode>#,##0.0%</c:formatCode>
                <c:ptCount val="3"/>
                <c:pt idx="0">
                  <c:v>5.4672897196261686E-2</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McFarland</c:v>
                </c:pt>
                <c:pt idx="1">
                  <c:v>Kern County</c:v>
                </c:pt>
                <c:pt idx="2">
                  <c:v>California</c:v>
                </c:pt>
              </c:strCache>
            </c:strRef>
          </c:cat>
          <c:val>
            <c:numRef>
              <c:f>(Population!$C$259,Population!$E$259,Population!$G$259)</c:f>
              <c:numCache>
                <c:formatCode>#,##0.0%</c:formatCode>
                <c:ptCount val="3"/>
                <c:pt idx="0">
                  <c:v>2.0327102803738319E-2</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McFarland</c:v>
                </c:pt>
                <c:pt idx="1">
                  <c:v>Kern County</c:v>
                </c:pt>
                <c:pt idx="2">
                  <c:v>California</c:v>
                </c:pt>
              </c:strCache>
            </c:strRef>
          </c:cat>
          <c:val>
            <c:numRef>
              <c:f>(Population!$C$260,Population!$E$260,Population!$G$260)</c:f>
              <c:numCache>
                <c:formatCode>#,##0.0%</c:formatCode>
                <c:ptCount val="3"/>
                <c:pt idx="0">
                  <c:v>0</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McFarland</c:v>
                </c:pt>
                <c:pt idx="1">
                  <c:v>Kern County</c:v>
                </c:pt>
                <c:pt idx="2">
                  <c:v>California</c:v>
                </c:pt>
              </c:strCache>
            </c:strRef>
          </c:cat>
          <c:val>
            <c:numRef>
              <c:f>(Population!$C$261,Population!$E$261,Population!$G$261)</c:f>
              <c:numCache>
                <c:formatCode>#,##0.0%</c:formatCode>
                <c:ptCount val="3"/>
                <c:pt idx="0">
                  <c:v>9.3457943925233649E-4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McFarland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1.4419925715534193E-2</c:v>
                </c:pt>
                <c:pt idx="1">
                  <c:v>0</c:v>
                </c:pt>
                <c:pt idx="2">
                  <c:v>0.98558007428446581</c:v>
                </c:pt>
                <c:pt idx="3">
                  <c:v>2.2412267767620172E-2</c:v>
                </c:pt>
                <c:pt idx="4">
                  <c:v>1.1648481273960483E-2</c:v>
                </c:pt>
                <c:pt idx="5">
                  <c:v>0.96593925095841937</c:v>
                </c:pt>
                <c:pt idx="6">
                  <c:v>0.10843373493975904</c:v>
                </c:pt>
                <c:pt idx="7">
                  <c:v>0.11596385542168675</c:v>
                </c:pt>
                <c:pt idx="8">
                  <c:v>0.7756024096385542</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McFarland</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66</c:v>
                      </c:pt>
                      <c:pt idx="1">
                        <c:v>0</c:v>
                      </c:pt>
                      <c:pt idx="2">
                        <c:v>4511</c:v>
                      </c:pt>
                      <c:pt idx="3">
                        <c:v>152</c:v>
                      </c:pt>
                      <c:pt idx="4">
                        <c:v>79</c:v>
                      </c:pt>
                      <c:pt idx="5">
                        <c:v>6551</c:v>
                      </c:pt>
                      <c:pt idx="6">
                        <c:v>72</c:v>
                      </c:pt>
                      <c:pt idx="7">
                        <c:v>77</c:v>
                      </c:pt>
                      <c:pt idx="8">
                        <c:v>515</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0.86534216335540837</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0.13465783664459161</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0.82653061224489799</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0.11224489795918367</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6.1224489795918366E-2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0.57377049180327866</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0.42622950819672129</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McFarland</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1" t="s">
        <v>2462</v>
      </c>
      <c r="B1" s="341"/>
      <c r="C1" s="341"/>
      <c r="D1" s="341"/>
      <c r="E1" s="341"/>
      <c r="F1" s="341"/>
      <c r="G1" s="341"/>
      <c r="H1"/>
      <c r="I1"/>
    </row>
    <row r="2" spans="1:9" x14ac:dyDescent="0.3">
      <c r="A2" s="77" t="s">
        <v>0</v>
      </c>
      <c r="B2" s="264" t="s">
        <v>818</v>
      </c>
      <c r="C2" s="342"/>
      <c r="D2" s="342"/>
      <c r="E2" s="342"/>
      <c r="F2" s="342"/>
      <c r="G2" s="342"/>
    </row>
    <row r="3" spans="1:9" x14ac:dyDescent="0.3">
      <c r="A3" s="77" t="s">
        <v>2</v>
      </c>
      <c r="B3" s="264" t="s">
        <v>2554</v>
      </c>
      <c r="C3" s="342"/>
      <c r="D3" s="342"/>
      <c r="E3" s="342"/>
      <c r="F3" s="342"/>
      <c r="G3" s="342"/>
    </row>
    <row r="4" spans="1:9" ht="3.6" customHeight="1" x14ac:dyDescent="0.3"/>
    <row r="5" spans="1:9" ht="28.2" customHeight="1" x14ac:dyDescent="0.3">
      <c r="B5" s="345" t="s">
        <v>3</v>
      </c>
      <c r="C5" s="34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McFarland. It was prepared as part of the San Joaquin Valley (SJV) Regional Early Action Project (REAP) report Taking Stock: A Comprehensive Housing Report for the San Joaquin Valley in 2022.</v>
      </c>
      <c r="D5" s="344"/>
      <c r="E5" s="344"/>
      <c r="F5" s="344"/>
      <c r="G5" s="344"/>
    </row>
    <row r="6" spans="1:9" ht="28.95" customHeight="1" x14ac:dyDescent="0.3">
      <c r="B6" s="346"/>
      <c r="C6" s="339" t="s">
        <v>2544</v>
      </c>
      <c r="D6" s="344"/>
      <c r="E6" s="344"/>
      <c r="F6" s="344"/>
      <c r="G6" s="344"/>
    </row>
    <row r="7" spans="1:9" ht="71.400000000000006" customHeight="1" x14ac:dyDescent="0.3">
      <c r="B7" s="346"/>
      <c r="C7" s="339" t="s">
        <v>2545</v>
      </c>
      <c r="D7" s="340"/>
      <c r="E7" s="340"/>
      <c r="F7" s="340"/>
      <c r="G7" s="340"/>
    </row>
    <row r="8" spans="1:9" ht="30" customHeight="1" x14ac:dyDescent="0.3">
      <c r="B8" s="346"/>
      <c r="C8" s="339" t="s">
        <v>2543</v>
      </c>
      <c r="D8" s="340"/>
      <c r="E8" s="340"/>
      <c r="F8" s="340"/>
      <c r="G8" s="340"/>
    </row>
    <row r="9" spans="1:9" ht="28.95" customHeight="1" x14ac:dyDescent="0.3">
      <c r="B9" s="346"/>
      <c r="C9" s="347" t="s">
        <v>2582</v>
      </c>
      <c r="D9" s="340"/>
      <c r="E9" s="340"/>
      <c r="F9" s="340"/>
      <c r="G9" s="340"/>
    </row>
    <row r="10" spans="1:9" ht="5.4" customHeight="1" x14ac:dyDescent="0.3">
      <c r="B10" s="38"/>
      <c r="C10" s="99"/>
      <c r="D10" s="99"/>
      <c r="E10" s="99"/>
      <c r="F10" s="99"/>
      <c r="G10" s="99"/>
    </row>
    <row r="11" spans="1:9" ht="18" customHeight="1" x14ac:dyDescent="0.3">
      <c r="B11" s="332" t="s">
        <v>4</v>
      </c>
      <c r="C11" s="333"/>
      <c r="D11" s="333"/>
      <c r="E11" s="333"/>
      <c r="F11" s="333"/>
      <c r="G11" s="333"/>
    </row>
    <row r="12" spans="1:9" x14ac:dyDescent="0.3">
      <c r="B12" s="34"/>
    </row>
    <row r="13" spans="1:9" ht="28.8" x14ac:dyDescent="0.3">
      <c r="B13" s="34"/>
      <c r="C13" s="98" t="s">
        <v>5</v>
      </c>
      <c r="D13" s="98" t="s">
        <v>2460</v>
      </c>
      <c r="E13" s="98" t="s">
        <v>2461</v>
      </c>
      <c r="F13" s="98" t="s">
        <v>2451</v>
      </c>
      <c r="G13" s="233" t="s">
        <v>6</v>
      </c>
    </row>
    <row r="14" spans="1:9" x14ac:dyDescent="0.3">
      <c r="B14" s="319" t="s">
        <v>7</v>
      </c>
      <c r="C14" s="170" t="s">
        <v>8</v>
      </c>
      <c r="D14" s="171" t="s">
        <v>9</v>
      </c>
      <c r="E14" s="26" t="s">
        <v>10</v>
      </c>
      <c r="F14" s="187"/>
      <c r="G14" s="234"/>
    </row>
    <row r="15" spans="1:9" ht="28.8" x14ac:dyDescent="0.3">
      <c r="B15" s="320"/>
      <c r="C15" s="172" t="s">
        <v>11</v>
      </c>
      <c r="D15" s="93" t="s">
        <v>9</v>
      </c>
      <c r="E15" s="26" t="s">
        <v>12</v>
      </c>
      <c r="G15" s="235" t="s">
        <v>13</v>
      </c>
    </row>
    <row r="16" spans="1:9" x14ac:dyDescent="0.3">
      <c r="B16" s="320"/>
      <c r="C16" s="172" t="s">
        <v>14</v>
      </c>
      <c r="D16" s="93" t="s">
        <v>9</v>
      </c>
      <c r="E16" s="26" t="s">
        <v>10</v>
      </c>
      <c r="G16" s="236"/>
    </row>
    <row r="17" spans="2:7" x14ac:dyDescent="0.3">
      <c r="B17" s="320"/>
      <c r="C17" s="172" t="s">
        <v>15</v>
      </c>
      <c r="D17" s="93" t="s">
        <v>9</v>
      </c>
      <c r="E17" s="26" t="s">
        <v>10</v>
      </c>
      <c r="G17" s="235" t="s">
        <v>16</v>
      </c>
    </row>
    <row r="18" spans="2:7" x14ac:dyDescent="0.3">
      <c r="B18" s="320"/>
      <c r="C18" s="172" t="s">
        <v>17</v>
      </c>
      <c r="D18" s="93" t="s">
        <v>9</v>
      </c>
      <c r="E18" s="26" t="s">
        <v>10</v>
      </c>
      <c r="G18" s="236"/>
    </row>
    <row r="19" spans="2:7" x14ac:dyDescent="0.3">
      <c r="B19" s="320"/>
      <c r="C19" s="172" t="s">
        <v>18</v>
      </c>
      <c r="D19" s="93" t="s">
        <v>9</v>
      </c>
      <c r="E19" s="26" t="s">
        <v>10</v>
      </c>
      <c r="G19" s="236"/>
    </row>
    <row r="20" spans="2:7" ht="28.8" x14ac:dyDescent="0.3">
      <c r="B20" s="320"/>
      <c r="C20" s="173" t="s">
        <v>19</v>
      </c>
      <c r="D20" s="93" t="s">
        <v>9</v>
      </c>
      <c r="E20" s="26" t="s">
        <v>12</v>
      </c>
      <c r="G20" s="235" t="s">
        <v>20</v>
      </c>
    </row>
    <row r="21" spans="2:7" x14ac:dyDescent="0.3">
      <c r="B21" s="320"/>
      <c r="C21" s="174" t="s">
        <v>21</v>
      </c>
      <c r="D21" s="93" t="s">
        <v>9</v>
      </c>
      <c r="E21" s="26" t="s">
        <v>12</v>
      </c>
      <c r="G21" s="237"/>
    </row>
    <row r="22" spans="2:7" ht="28.8" x14ac:dyDescent="0.3">
      <c r="B22" s="320"/>
      <c r="C22" s="175" t="s">
        <v>22</v>
      </c>
      <c r="D22" s="93" t="s">
        <v>23</v>
      </c>
      <c r="E22" s="26" t="s">
        <v>10</v>
      </c>
      <c r="G22" s="237"/>
    </row>
    <row r="23" spans="2:7" ht="28.8" x14ac:dyDescent="0.3">
      <c r="B23" s="320"/>
      <c r="C23" s="175" t="s">
        <v>24</v>
      </c>
      <c r="D23" s="93" t="s">
        <v>23</v>
      </c>
      <c r="E23" s="26" t="s">
        <v>10</v>
      </c>
      <c r="G23" s="238" t="s">
        <v>25</v>
      </c>
    </row>
    <row r="24" spans="2:7" ht="28.8" x14ac:dyDescent="0.3">
      <c r="B24" s="320"/>
      <c r="C24" s="175" t="s">
        <v>26</v>
      </c>
      <c r="D24" s="93" t="s">
        <v>23</v>
      </c>
      <c r="E24" s="26" t="s">
        <v>10</v>
      </c>
      <c r="G24" s="238" t="s">
        <v>27</v>
      </c>
    </row>
    <row r="25" spans="2:7" ht="28.8" x14ac:dyDescent="0.3">
      <c r="B25" s="320"/>
      <c r="C25" s="175" t="s">
        <v>28</v>
      </c>
      <c r="D25" s="93" t="s">
        <v>29</v>
      </c>
      <c r="E25" s="26" t="s">
        <v>10</v>
      </c>
      <c r="G25" s="238"/>
    </row>
    <row r="26" spans="2:7" ht="28.8" x14ac:dyDescent="0.3">
      <c r="B26" s="320"/>
      <c r="C26" s="175" t="s">
        <v>30</v>
      </c>
      <c r="D26" s="93" t="s">
        <v>29</v>
      </c>
      <c r="E26" s="26" t="s">
        <v>12</v>
      </c>
      <c r="G26" s="238"/>
    </row>
    <row r="27" spans="2:7" ht="28.8" x14ac:dyDescent="0.3">
      <c r="B27" s="320"/>
      <c r="C27" s="175" t="s">
        <v>31</v>
      </c>
      <c r="D27" s="93" t="s">
        <v>9</v>
      </c>
      <c r="E27" s="26" t="s">
        <v>10</v>
      </c>
      <c r="G27" s="237"/>
    </row>
    <row r="28" spans="2:7" ht="28.8" x14ac:dyDescent="0.3">
      <c r="B28" s="320"/>
      <c r="C28" s="326" t="s">
        <v>32</v>
      </c>
      <c r="D28" s="93" t="s">
        <v>9</v>
      </c>
      <c r="E28" s="26" t="s">
        <v>10</v>
      </c>
      <c r="G28" s="238" t="s">
        <v>2567</v>
      </c>
    </row>
    <row r="29" spans="2:7" ht="28.8" x14ac:dyDescent="0.3">
      <c r="B29" s="320"/>
      <c r="C29" s="327"/>
      <c r="D29" s="93" t="s">
        <v>9</v>
      </c>
      <c r="E29" s="26" t="s">
        <v>12</v>
      </c>
      <c r="G29" s="238" t="s">
        <v>2568</v>
      </c>
    </row>
    <row r="30" spans="2:7" ht="28.8" x14ac:dyDescent="0.3">
      <c r="B30" s="320"/>
      <c r="C30" s="175" t="s">
        <v>33</v>
      </c>
      <c r="D30" s="93" t="s">
        <v>9</v>
      </c>
      <c r="E30" s="26" t="s">
        <v>12</v>
      </c>
      <c r="G30" s="238" t="s">
        <v>2569</v>
      </c>
    </row>
    <row r="31" spans="2:7" ht="43.2" x14ac:dyDescent="0.3">
      <c r="B31" s="320"/>
      <c r="C31" s="175" t="s">
        <v>2478</v>
      </c>
      <c r="D31" s="93" t="s">
        <v>34</v>
      </c>
      <c r="E31" s="26" t="s">
        <v>10</v>
      </c>
      <c r="F31" s="26" t="s">
        <v>2546</v>
      </c>
      <c r="G31" s="238"/>
    </row>
    <row r="32" spans="2:7" ht="43.8" thickBot="1" x14ac:dyDescent="0.35">
      <c r="B32" s="320"/>
      <c r="C32" s="176" t="s">
        <v>2479</v>
      </c>
      <c r="D32" s="177" t="s">
        <v>34</v>
      </c>
      <c r="E32" s="228" t="s">
        <v>10</v>
      </c>
      <c r="F32" s="188" t="s">
        <v>2547</v>
      </c>
      <c r="G32" s="239"/>
    </row>
    <row r="33" spans="2:7" x14ac:dyDescent="0.3">
      <c r="B33"/>
      <c r="C33" s="146"/>
      <c r="G33" s="146"/>
    </row>
    <row r="34" spans="2:7" ht="29.4" thickBot="1" x14ac:dyDescent="0.35">
      <c r="B34" s="158"/>
      <c r="C34" s="142" t="s">
        <v>5</v>
      </c>
      <c r="D34" s="142" t="s">
        <v>2460</v>
      </c>
      <c r="E34" s="142" t="s">
        <v>2461</v>
      </c>
      <c r="F34" s="142" t="s">
        <v>2451</v>
      </c>
      <c r="G34" s="240" t="s">
        <v>6</v>
      </c>
    </row>
    <row r="35" spans="2:7" ht="28.8" x14ac:dyDescent="0.3">
      <c r="B35" s="324" t="s">
        <v>35</v>
      </c>
      <c r="C35" s="147" t="s">
        <v>36</v>
      </c>
      <c r="D35" s="166" t="s">
        <v>37</v>
      </c>
      <c r="E35" s="26" t="s">
        <v>12</v>
      </c>
      <c r="F35" s="191"/>
      <c r="G35" s="241" t="s">
        <v>2570</v>
      </c>
    </row>
    <row r="36" spans="2:7" x14ac:dyDescent="0.3">
      <c r="B36" s="325"/>
      <c r="C36" s="148" t="s">
        <v>38</v>
      </c>
      <c r="D36" s="93" t="s">
        <v>37</v>
      </c>
      <c r="E36" s="26" t="s">
        <v>10</v>
      </c>
      <c r="G36" s="242" t="s">
        <v>39</v>
      </c>
    </row>
    <row r="37" spans="2:7" ht="28.8" x14ac:dyDescent="0.3">
      <c r="B37" s="325"/>
      <c r="C37" s="148" t="s">
        <v>40</v>
      </c>
      <c r="D37" s="93" t="s">
        <v>41</v>
      </c>
      <c r="E37" s="26" t="s">
        <v>10</v>
      </c>
      <c r="G37" s="242" t="s">
        <v>42</v>
      </c>
    </row>
    <row r="38" spans="2:7" ht="28.8" x14ac:dyDescent="0.3">
      <c r="B38" s="325"/>
      <c r="C38" s="148" t="s">
        <v>43</v>
      </c>
      <c r="D38" s="93" t="s">
        <v>41</v>
      </c>
      <c r="E38" s="26" t="s">
        <v>10</v>
      </c>
      <c r="G38" s="242"/>
    </row>
    <row r="39" spans="2:7" x14ac:dyDescent="0.3">
      <c r="B39" s="325"/>
      <c r="C39" s="148" t="s">
        <v>44</v>
      </c>
      <c r="D39" s="93" t="s">
        <v>37</v>
      </c>
      <c r="E39" s="26" t="s">
        <v>10</v>
      </c>
      <c r="G39" s="243"/>
    </row>
    <row r="40" spans="2:7" x14ac:dyDescent="0.3">
      <c r="B40" s="325"/>
      <c r="C40" s="148" t="s">
        <v>45</v>
      </c>
      <c r="D40" s="93" t="s">
        <v>46</v>
      </c>
      <c r="E40" s="26" t="s">
        <v>10</v>
      </c>
      <c r="G40" s="243"/>
    </row>
    <row r="41" spans="2:7" ht="28.8" x14ac:dyDescent="0.3">
      <c r="B41" s="325"/>
      <c r="C41" s="148" t="s">
        <v>47</v>
      </c>
      <c r="D41" s="93" t="s">
        <v>46</v>
      </c>
      <c r="E41" s="26" t="s">
        <v>12</v>
      </c>
      <c r="G41" s="242" t="s">
        <v>48</v>
      </c>
    </row>
    <row r="42" spans="2:7" ht="28.8" x14ac:dyDescent="0.3">
      <c r="B42" s="325"/>
      <c r="C42" s="229" t="s">
        <v>49</v>
      </c>
      <c r="D42" s="93" t="s">
        <v>50</v>
      </c>
      <c r="E42" s="26" t="s">
        <v>10</v>
      </c>
      <c r="F42" s="26" t="s">
        <v>2548</v>
      </c>
      <c r="G42" s="242"/>
    </row>
    <row r="43" spans="2:7" ht="28.8" x14ac:dyDescent="0.3">
      <c r="B43" s="325"/>
      <c r="C43" s="148" t="s">
        <v>51</v>
      </c>
      <c r="D43" s="93" t="s">
        <v>52</v>
      </c>
      <c r="E43" s="26" t="s">
        <v>10</v>
      </c>
      <c r="F43" s="26" t="s">
        <v>2548</v>
      </c>
      <c r="G43" s="242"/>
    </row>
    <row r="44" spans="2:7" x14ac:dyDescent="0.3">
      <c r="B44" s="325"/>
      <c r="C44" s="230" t="s">
        <v>53</v>
      </c>
      <c r="D44" s="93" t="s">
        <v>52</v>
      </c>
      <c r="E44" s="26" t="s">
        <v>10</v>
      </c>
      <c r="G44" s="242"/>
    </row>
    <row r="45" spans="2:7" ht="28.8" x14ac:dyDescent="0.3">
      <c r="B45" s="325"/>
      <c r="C45" s="148" t="s">
        <v>54</v>
      </c>
      <c r="D45" s="93" t="s">
        <v>52</v>
      </c>
      <c r="E45" s="26" t="s">
        <v>10</v>
      </c>
      <c r="F45" s="26" t="s">
        <v>2548</v>
      </c>
      <c r="G45" s="242"/>
    </row>
    <row r="46" spans="2:7" ht="28.8" x14ac:dyDescent="0.3">
      <c r="B46" s="325"/>
      <c r="C46" s="148" t="s">
        <v>55</v>
      </c>
      <c r="D46" s="93" t="s">
        <v>52</v>
      </c>
      <c r="E46" s="26" t="s">
        <v>10</v>
      </c>
      <c r="G46" s="242"/>
    </row>
    <row r="47" spans="2:7" x14ac:dyDescent="0.3">
      <c r="B47" s="325"/>
      <c r="C47" s="148" t="s">
        <v>56</v>
      </c>
      <c r="D47" s="93" t="s">
        <v>57</v>
      </c>
      <c r="E47" s="26" t="s">
        <v>10</v>
      </c>
      <c r="G47" s="242" t="s">
        <v>58</v>
      </c>
    </row>
    <row r="48" spans="2:7" x14ac:dyDescent="0.3">
      <c r="B48" s="325"/>
      <c r="C48" s="148" t="s">
        <v>59</v>
      </c>
      <c r="D48" s="93" t="s">
        <v>57</v>
      </c>
      <c r="E48" s="26" t="s">
        <v>10</v>
      </c>
      <c r="G48" s="242" t="s">
        <v>60</v>
      </c>
    </row>
    <row r="49" spans="2:7" ht="28.8" x14ac:dyDescent="0.3">
      <c r="B49" s="325"/>
      <c r="C49" s="148" t="s">
        <v>61</v>
      </c>
      <c r="D49" s="93" t="s">
        <v>57</v>
      </c>
      <c r="E49" s="26" t="s">
        <v>12</v>
      </c>
      <c r="G49" s="242" t="s">
        <v>62</v>
      </c>
    </row>
    <row r="50" spans="2:7" x14ac:dyDescent="0.3">
      <c r="B50" s="325"/>
      <c r="C50" s="167" t="s">
        <v>63</v>
      </c>
      <c r="D50" s="93" t="s">
        <v>64</v>
      </c>
      <c r="E50" s="26" t="s">
        <v>10</v>
      </c>
      <c r="G50" s="244"/>
    </row>
    <row r="51" spans="2:7" x14ac:dyDescent="0.3">
      <c r="B51" s="325"/>
      <c r="C51" s="167" t="s">
        <v>65</v>
      </c>
      <c r="D51" s="93" t="s">
        <v>64</v>
      </c>
      <c r="E51" s="26" t="s">
        <v>10</v>
      </c>
      <c r="G51" s="244"/>
    </row>
    <row r="52" spans="2:7" ht="28.8" x14ac:dyDescent="0.3">
      <c r="B52" s="325"/>
      <c r="C52" s="167" t="s">
        <v>66</v>
      </c>
      <c r="D52" s="93" t="s">
        <v>67</v>
      </c>
      <c r="E52" s="26" t="s">
        <v>2463</v>
      </c>
      <c r="F52" s="26" t="s">
        <v>2549</v>
      </c>
      <c r="G52" s="244" t="s">
        <v>2571</v>
      </c>
    </row>
    <row r="53" spans="2:7" ht="28.8" x14ac:dyDescent="0.3">
      <c r="B53" s="325"/>
      <c r="C53" s="167" t="s">
        <v>68</v>
      </c>
      <c r="D53" s="93"/>
      <c r="E53" s="26" t="s">
        <v>2463</v>
      </c>
      <c r="F53" s="26" t="s">
        <v>2549</v>
      </c>
      <c r="G53" s="244"/>
    </row>
    <row r="54" spans="2:7" ht="43.2" x14ac:dyDescent="0.3">
      <c r="B54" s="325"/>
      <c r="C54" s="167" t="s">
        <v>2450</v>
      </c>
      <c r="D54" s="93" t="s">
        <v>67</v>
      </c>
      <c r="E54" s="26" t="s">
        <v>2463</v>
      </c>
      <c r="F54" s="26" t="s">
        <v>2549</v>
      </c>
      <c r="G54" s="244" t="s">
        <v>69</v>
      </c>
    </row>
    <row r="55" spans="2:7" ht="28.8" x14ac:dyDescent="0.3">
      <c r="B55" s="325"/>
      <c r="C55" s="167" t="s">
        <v>70</v>
      </c>
      <c r="D55" s="93" t="s">
        <v>50</v>
      </c>
      <c r="E55" s="26" t="s">
        <v>10</v>
      </c>
      <c r="F55" s="26" t="s">
        <v>2548</v>
      </c>
      <c r="G55" s="245"/>
    </row>
    <row r="56" spans="2:7" ht="28.8" x14ac:dyDescent="0.3">
      <c r="B56" s="325"/>
      <c r="C56" s="167" t="s">
        <v>71</v>
      </c>
      <c r="D56" s="93" t="s">
        <v>50</v>
      </c>
      <c r="E56" s="26" t="s">
        <v>10</v>
      </c>
      <c r="F56" s="26" t="s">
        <v>2548</v>
      </c>
      <c r="G56" s="244" t="s">
        <v>72</v>
      </c>
    </row>
    <row r="57" spans="2:7" ht="28.8" x14ac:dyDescent="0.3">
      <c r="B57" s="325"/>
      <c r="C57" s="167" t="s">
        <v>73</v>
      </c>
      <c r="D57" s="93" t="s">
        <v>67</v>
      </c>
      <c r="E57" s="26" t="s">
        <v>2463</v>
      </c>
      <c r="F57" s="26" t="s">
        <v>2549</v>
      </c>
      <c r="G57" s="245"/>
    </row>
    <row r="58" spans="2:7" ht="28.8" x14ac:dyDescent="0.3">
      <c r="B58" s="325"/>
      <c r="C58" s="167" t="s">
        <v>74</v>
      </c>
      <c r="D58" s="93" t="s">
        <v>67</v>
      </c>
      <c r="E58" s="26" t="s">
        <v>2463</v>
      </c>
      <c r="F58" s="26" t="s">
        <v>2549</v>
      </c>
      <c r="G58" s="244" t="s">
        <v>2572</v>
      </c>
    </row>
    <row r="59" spans="2:7" ht="28.8" x14ac:dyDescent="0.3">
      <c r="B59" s="325"/>
      <c r="C59" s="167" t="s">
        <v>75</v>
      </c>
      <c r="D59" s="93" t="s">
        <v>67</v>
      </c>
      <c r="E59" s="26" t="s">
        <v>2463</v>
      </c>
      <c r="F59" s="26" t="s">
        <v>2549</v>
      </c>
      <c r="G59" s="244" t="s">
        <v>2573</v>
      </c>
    </row>
    <row r="60" spans="2:7" ht="28.8" x14ac:dyDescent="0.3">
      <c r="B60" s="325"/>
      <c r="C60" s="167" t="s">
        <v>76</v>
      </c>
      <c r="D60" s="93" t="s">
        <v>50</v>
      </c>
      <c r="E60" s="26" t="s">
        <v>10</v>
      </c>
      <c r="F60" s="26" t="s">
        <v>2548</v>
      </c>
      <c r="G60" s="245"/>
    </row>
    <row r="61" spans="2:7" ht="28.8" x14ac:dyDescent="0.3">
      <c r="B61" s="325"/>
      <c r="C61" s="167" t="s">
        <v>77</v>
      </c>
      <c r="D61" s="93" t="s">
        <v>50</v>
      </c>
      <c r="E61" s="26" t="s">
        <v>12</v>
      </c>
      <c r="F61" s="26" t="s">
        <v>2548</v>
      </c>
      <c r="G61" s="244" t="s">
        <v>2574</v>
      </c>
    </row>
    <row r="62" spans="2:7" ht="28.8" x14ac:dyDescent="0.3">
      <c r="B62" s="325"/>
      <c r="C62" s="148" t="s">
        <v>78</v>
      </c>
      <c r="D62" s="93" t="s">
        <v>79</v>
      </c>
      <c r="E62" s="26" t="s">
        <v>12</v>
      </c>
      <c r="F62" s="26" t="s">
        <v>2550</v>
      </c>
      <c r="G62" s="245"/>
    </row>
    <row r="63" spans="2:7" ht="28.8" x14ac:dyDescent="0.3">
      <c r="B63" s="325"/>
      <c r="C63" s="148" t="s">
        <v>80</v>
      </c>
      <c r="D63" s="93" t="s">
        <v>79</v>
      </c>
      <c r="E63" s="26" t="s">
        <v>12</v>
      </c>
      <c r="F63" s="26" t="s">
        <v>2550</v>
      </c>
      <c r="G63" s="244" t="s">
        <v>80</v>
      </c>
    </row>
    <row r="64" spans="2:7" ht="28.8" x14ac:dyDescent="0.3">
      <c r="B64" s="325"/>
      <c r="C64" s="148" t="s">
        <v>81</v>
      </c>
      <c r="D64" s="93" t="s">
        <v>79</v>
      </c>
      <c r="E64" s="26" t="s">
        <v>12</v>
      </c>
      <c r="F64" s="26" t="s">
        <v>2550</v>
      </c>
      <c r="G64" s="244" t="s">
        <v>81</v>
      </c>
    </row>
    <row r="65" spans="2:7" ht="29.4" thickBot="1" x14ac:dyDescent="0.35">
      <c r="B65" s="325"/>
      <c r="C65" s="149" t="s">
        <v>82</v>
      </c>
      <c r="D65" s="169" t="s">
        <v>79</v>
      </c>
      <c r="E65" s="192" t="s">
        <v>12</v>
      </c>
      <c r="F65" s="192" t="s">
        <v>2550</v>
      </c>
      <c r="G65" s="246" t="s">
        <v>82</v>
      </c>
    </row>
    <row r="66" spans="2:7" x14ac:dyDescent="0.3">
      <c r="B66"/>
      <c r="G66" s="26"/>
    </row>
    <row r="67" spans="2:7" ht="29.4" thickBot="1" x14ac:dyDescent="0.35">
      <c r="B67" s="154"/>
      <c r="C67" s="143" t="s">
        <v>5</v>
      </c>
      <c r="D67" s="143" t="s">
        <v>2460</v>
      </c>
      <c r="E67" s="143" t="s">
        <v>2461</v>
      </c>
      <c r="F67" s="143" t="s">
        <v>2451</v>
      </c>
      <c r="G67" s="247" t="s">
        <v>6</v>
      </c>
    </row>
    <row r="68" spans="2:7" x14ac:dyDescent="0.3">
      <c r="B68" s="313" t="s">
        <v>83</v>
      </c>
      <c r="C68" s="160" t="s">
        <v>84</v>
      </c>
      <c r="D68" s="161" t="s">
        <v>46</v>
      </c>
      <c r="E68" s="26" t="s">
        <v>10</v>
      </c>
      <c r="G68" s="248"/>
    </row>
    <row r="69" spans="2:7" ht="28.8" x14ac:dyDescent="0.3">
      <c r="B69" s="314"/>
      <c r="C69" s="162" t="s">
        <v>85</v>
      </c>
      <c r="D69" s="93" t="s">
        <v>86</v>
      </c>
      <c r="E69" s="26" t="s">
        <v>2463</v>
      </c>
      <c r="F69" s="26" t="s">
        <v>2549</v>
      </c>
      <c r="G69" s="249" t="s">
        <v>87</v>
      </c>
    </row>
    <row r="70" spans="2:7" ht="43.2" x14ac:dyDescent="0.3">
      <c r="B70" s="314"/>
      <c r="C70" s="162" t="s">
        <v>88</v>
      </c>
      <c r="D70" s="93" t="s">
        <v>86</v>
      </c>
      <c r="E70" s="26" t="s">
        <v>2463</v>
      </c>
      <c r="F70" s="26" t="s">
        <v>2549</v>
      </c>
      <c r="G70" s="249" t="s">
        <v>2575</v>
      </c>
    </row>
    <row r="71" spans="2:7" ht="28.8" x14ac:dyDescent="0.3">
      <c r="B71" s="314"/>
      <c r="C71" s="162" t="s">
        <v>89</v>
      </c>
      <c r="D71" s="93" t="s">
        <v>46</v>
      </c>
      <c r="E71" s="26" t="s">
        <v>2463</v>
      </c>
      <c r="G71" s="249" t="s">
        <v>2576</v>
      </c>
    </row>
    <row r="72" spans="2:7" x14ac:dyDescent="0.3">
      <c r="B72" s="314"/>
      <c r="C72" s="163" t="s">
        <v>90</v>
      </c>
      <c r="D72" s="93" t="s">
        <v>46</v>
      </c>
      <c r="E72" s="26" t="s">
        <v>10</v>
      </c>
      <c r="G72" s="250"/>
    </row>
    <row r="73" spans="2:7" ht="28.8" x14ac:dyDescent="0.3">
      <c r="B73" s="314"/>
      <c r="C73" s="163" t="s">
        <v>91</v>
      </c>
      <c r="D73" s="93" t="s">
        <v>46</v>
      </c>
      <c r="E73" s="26" t="s">
        <v>2463</v>
      </c>
      <c r="G73" s="249" t="s">
        <v>92</v>
      </c>
    </row>
    <row r="74" spans="2:7" ht="28.8" x14ac:dyDescent="0.3">
      <c r="B74" s="314"/>
      <c r="C74" s="163" t="s">
        <v>93</v>
      </c>
      <c r="D74" s="93" t="s">
        <v>46</v>
      </c>
      <c r="E74" s="26" t="s">
        <v>10</v>
      </c>
      <c r="G74" s="249" t="s">
        <v>94</v>
      </c>
    </row>
    <row r="75" spans="2:7" ht="28.8" x14ac:dyDescent="0.3">
      <c r="B75" s="314"/>
      <c r="C75" s="163" t="s">
        <v>95</v>
      </c>
      <c r="D75" s="93" t="s">
        <v>9</v>
      </c>
      <c r="E75" s="26" t="s">
        <v>2463</v>
      </c>
      <c r="G75" s="249" t="s">
        <v>96</v>
      </c>
    </row>
    <row r="76" spans="2:7" x14ac:dyDescent="0.3">
      <c r="B76" s="314"/>
      <c r="C76" s="162" t="s">
        <v>97</v>
      </c>
      <c r="D76" s="93" t="s">
        <v>9</v>
      </c>
      <c r="E76" s="26" t="s">
        <v>2463</v>
      </c>
      <c r="G76" s="250"/>
    </row>
    <row r="77" spans="2:7" ht="28.8" x14ac:dyDescent="0.3">
      <c r="B77" s="314"/>
      <c r="C77" s="162" t="s">
        <v>98</v>
      </c>
      <c r="D77" s="93" t="s">
        <v>9</v>
      </c>
      <c r="E77" s="26" t="s">
        <v>2463</v>
      </c>
      <c r="G77" s="251" t="s">
        <v>99</v>
      </c>
    </row>
    <row r="78" spans="2:7" ht="28.8" x14ac:dyDescent="0.3">
      <c r="B78" s="314"/>
      <c r="C78" s="162" t="s">
        <v>100</v>
      </c>
      <c r="D78" s="93" t="s">
        <v>9</v>
      </c>
      <c r="E78" s="26" t="s">
        <v>2463</v>
      </c>
      <c r="G78" s="251" t="s">
        <v>101</v>
      </c>
    </row>
    <row r="79" spans="2:7" x14ac:dyDescent="0.3">
      <c r="B79" s="314"/>
      <c r="C79" s="162" t="s">
        <v>102</v>
      </c>
      <c r="D79" s="93" t="s">
        <v>9</v>
      </c>
      <c r="E79" s="26" t="s">
        <v>2463</v>
      </c>
      <c r="G79" s="251" t="s">
        <v>2577</v>
      </c>
    </row>
    <row r="80" spans="2:7" ht="15" thickBot="1" x14ac:dyDescent="0.35">
      <c r="B80" s="314"/>
      <c r="C80" s="164" t="s">
        <v>103</v>
      </c>
      <c r="D80" s="165" t="s">
        <v>9</v>
      </c>
      <c r="E80" s="231" t="s">
        <v>2463</v>
      </c>
      <c r="F80" s="190"/>
      <c r="G80" s="252" t="s">
        <v>2578</v>
      </c>
    </row>
    <row r="81" spans="2:7" x14ac:dyDescent="0.3">
      <c r="B81" s="34"/>
      <c r="G81" s="26"/>
    </row>
    <row r="82" spans="2:7" ht="29.4" thickBot="1" x14ac:dyDescent="0.35">
      <c r="B82" s="34"/>
      <c r="C82" s="145" t="s">
        <v>5</v>
      </c>
      <c r="D82" s="145" t="s">
        <v>2460</v>
      </c>
      <c r="E82" s="145" t="s">
        <v>2461</v>
      </c>
      <c r="F82" s="145" t="s">
        <v>2451</v>
      </c>
      <c r="G82" s="253" t="s">
        <v>6</v>
      </c>
    </row>
    <row r="83" spans="2:7" ht="14.4" customHeight="1" x14ac:dyDescent="0.3">
      <c r="B83" s="321" t="s">
        <v>104</v>
      </c>
      <c r="C83" s="178" t="s">
        <v>105</v>
      </c>
      <c r="D83" s="179" t="s">
        <v>106</v>
      </c>
      <c r="E83" s="26" t="s">
        <v>10</v>
      </c>
      <c r="F83" s="189"/>
      <c r="G83" s="254"/>
    </row>
    <row r="84" spans="2:7" ht="28.8" x14ac:dyDescent="0.3">
      <c r="B84" s="322"/>
      <c r="C84" s="180" t="s">
        <v>107</v>
      </c>
      <c r="D84" s="93" t="s">
        <v>106</v>
      </c>
      <c r="E84" s="26" t="s">
        <v>10</v>
      </c>
      <c r="G84" s="255" t="s">
        <v>2579</v>
      </c>
    </row>
    <row r="85" spans="2:7" x14ac:dyDescent="0.3">
      <c r="B85" s="322"/>
      <c r="C85" s="180" t="s">
        <v>108</v>
      </c>
      <c r="D85" s="93" t="s">
        <v>109</v>
      </c>
      <c r="E85" s="26" t="s">
        <v>10</v>
      </c>
      <c r="G85" s="256"/>
    </row>
    <row r="86" spans="2:7" ht="28.8" x14ac:dyDescent="0.3">
      <c r="B86" s="322"/>
      <c r="C86" s="180" t="s">
        <v>110</v>
      </c>
      <c r="D86" s="93" t="s">
        <v>109</v>
      </c>
      <c r="E86" s="26" t="s">
        <v>10</v>
      </c>
      <c r="G86" s="255" t="s">
        <v>111</v>
      </c>
    </row>
    <row r="87" spans="2:7" ht="28.8" x14ac:dyDescent="0.3">
      <c r="B87" s="322"/>
      <c r="C87" s="180" t="s">
        <v>112</v>
      </c>
      <c r="D87" s="93" t="s">
        <v>113</v>
      </c>
      <c r="E87" s="26" t="s">
        <v>12</v>
      </c>
      <c r="G87" s="255" t="s">
        <v>114</v>
      </c>
    </row>
    <row r="88" spans="2:7" ht="28.8" x14ac:dyDescent="0.3">
      <c r="B88" s="322"/>
      <c r="C88" s="181" t="s">
        <v>2480</v>
      </c>
      <c r="D88" s="93" t="s">
        <v>115</v>
      </c>
      <c r="E88" s="26" t="s">
        <v>10</v>
      </c>
      <c r="G88" s="257" t="s">
        <v>116</v>
      </c>
    </row>
    <row r="89" spans="2:7" ht="57.6" x14ac:dyDescent="0.3">
      <c r="B89" s="322"/>
      <c r="C89" s="181" t="s">
        <v>117</v>
      </c>
      <c r="D89" s="93" t="s">
        <v>115</v>
      </c>
      <c r="E89" s="26" t="s">
        <v>10</v>
      </c>
      <c r="F89" s="26" t="s">
        <v>2551</v>
      </c>
      <c r="G89" s="257"/>
    </row>
    <row r="90" spans="2:7" ht="57.6" x14ac:dyDescent="0.3">
      <c r="B90" s="322"/>
      <c r="C90" s="181" t="s">
        <v>2473</v>
      </c>
      <c r="D90" s="93" t="s">
        <v>115</v>
      </c>
      <c r="E90" s="26" t="s">
        <v>10</v>
      </c>
      <c r="F90" s="26" t="s">
        <v>2551</v>
      </c>
      <c r="G90" s="257" t="s">
        <v>118</v>
      </c>
    </row>
    <row r="91" spans="2:7" ht="57.6" x14ac:dyDescent="0.3">
      <c r="B91" s="322"/>
      <c r="C91" s="181" t="s">
        <v>2472</v>
      </c>
      <c r="D91" s="93" t="s">
        <v>115</v>
      </c>
      <c r="E91" s="26" t="s">
        <v>10</v>
      </c>
      <c r="F91" s="26" t="s">
        <v>2551</v>
      </c>
      <c r="G91" s="257" t="s">
        <v>118</v>
      </c>
    </row>
    <row r="92" spans="2:7" ht="28.8" x14ac:dyDescent="0.3">
      <c r="B92" s="322"/>
      <c r="C92" s="181" t="s">
        <v>119</v>
      </c>
      <c r="D92" s="93" t="s">
        <v>113</v>
      </c>
      <c r="E92" s="26" t="s">
        <v>2463</v>
      </c>
      <c r="G92" s="255" t="s">
        <v>120</v>
      </c>
    </row>
    <row r="93" spans="2:7" ht="28.8" x14ac:dyDescent="0.3">
      <c r="B93" s="322"/>
      <c r="C93" s="181" t="s">
        <v>121</v>
      </c>
      <c r="D93" s="93" t="s">
        <v>122</v>
      </c>
      <c r="E93" s="26" t="s">
        <v>10</v>
      </c>
      <c r="G93" s="257" t="s">
        <v>123</v>
      </c>
    </row>
    <row r="94" spans="2:7" ht="28.8" x14ac:dyDescent="0.3">
      <c r="B94" s="322"/>
      <c r="C94" s="181" t="s">
        <v>124</v>
      </c>
      <c r="D94" s="93" t="s">
        <v>125</v>
      </c>
      <c r="E94" s="26" t="s">
        <v>10</v>
      </c>
      <c r="G94" s="257" t="s">
        <v>2580</v>
      </c>
    </row>
    <row r="95" spans="2:7" ht="28.8" x14ac:dyDescent="0.3">
      <c r="B95" s="322"/>
      <c r="C95" s="181" t="s">
        <v>126</v>
      </c>
      <c r="D95" s="93" t="s">
        <v>125</v>
      </c>
      <c r="E95" s="26" t="s">
        <v>10</v>
      </c>
      <c r="G95" s="257"/>
    </row>
    <row r="96" spans="2:7" x14ac:dyDescent="0.3">
      <c r="B96" s="322"/>
      <c r="C96" s="181" t="s">
        <v>127</v>
      </c>
      <c r="D96" s="93" t="s">
        <v>128</v>
      </c>
      <c r="E96" s="26" t="s">
        <v>10</v>
      </c>
      <c r="G96" s="256"/>
    </row>
    <row r="97" spans="2:7" x14ac:dyDescent="0.3">
      <c r="B97" s="322"/>
      <c r="C97" s="181" t="s">
        <v>129</v>
      </c>
      <c r="D97" s="93" t="s">
        <v>128</v>
      </c>
      <c r="E97" s="26" t="s">
        <v>10</v>
      </c>
      <c r="G97" s="255" t="s">
        <v>130</v>
      </c>
    </row>
    <row r="98" spans="2:7" ht="28.8" x14ac:dyDescent="0.3">
      <c r="B98" s="322"/>
      <c r="C98" s="181" t="s">
        <v>131</v>
      </c>
      <c r="D98" s="93" t="s">
        <v>113</v>
      </c>
      <c r="E98" s="26" t="s">
        <v>10</v>
      </c>
      <c r="G98" s="255" t="s">
        <v>132</v>
      </c>
    </row>
    <row r="99" spans="2:7" ht="28.8" x14ac:dyDescent="0.3">
      <c r="B99" s="322"/>
      <c r="C99" s="181" t="s">
        <v>133</v>
      </c>
      <c r="D99" s="93" t="s">
        <v>128</v>
      </c>
      <c r="E99" s="26" t="s">
        <v>2463</v>
      </c>
      <c r="G99" s="257" t="s">
        <v>134</v>
      </c>
    </row>
    <row r="100" spans="2:7" x14ac:dyDescent="0.3">
      <c r="B100" s="322"/>
      <c r="C100" s="181" t="s">
        <v>135</v>
      </c>
      <c r="D100" s="93" t="s">
        <v>128</v>
      </c>
      <c r="E100" s="26" t="s">
        <v>2463</v>
      </c>
      <c r="G100" s="256"/>
    </row>
    <row r="101" spans="2:7" ht="28.8" x14ac:dyDescent="0.3">
      <c r="B101" s="322"/>
      <c r="C101" s="181" t="s">
        <v>136</v>
      </c>
      <c r="D101" s="93" t="s">
        <v>113</v>
      </c>
      <c r="E101" s="26" t="s">
        <v>12</v>
      </c>
      <c r="G101" s="257" t="s">
        <v>137</v>
      </c>
    </row>
    <row r="102" spans="2:7" ht="43.2" x14ac:dyDescent="0.3">
      <c r="B102" s="322"/>
      <c r="C102" s="328" t="s">
        <v>138</v>
      </c>
      <c r="D102" s="93" t="s">
        <v>113</v>
      </c>
      <c r="E102" s="26" t="s">
        <v>10</v>
      </c>
      <c r="F102" s="26" t="s">
        <v>2552</v>
      </c>
      <c r="G102" s="257" t="s">
        <v>139</v>
      </c>
    </row>
    <row r="103" spans="2:7" ht="28.8" x14ac:dyDescent="0.3">
      <c r="B103" s="322"/>
      <c r="C103" s="329"/>
      <c r="D103" s="93" t="s">
        <v>113</v>
      </c>
      <c r="E103" s="26" t="s">
        <v>10</v>
      </c>
      <c r="G103" s="257" t="s">
        <v>140</v>
      </c>
    </row>
    <row r="104" spans="2:7" ht="28.8" x14ac:dyDescent="0.3">
      <c r="B104" s="322"/>
      <c r="C104" s="157" t="s">
        <v>141</v>
      </c>
      <c r="D104" s="93" t="s">
        <v>142</v>
      </c>
      <c r="E104" s="26" t="s">
        <v>10</v>
      </c>
      <c r="G104" s="258"/>
    </row>
    <row r="105" spans="2:7" ht="28.8" x14ac:dyDescent="0.3">
      <c r="B105" s="322"/>
      <c r="C105" s="157" t="s">
        <v>143</v>
      </c>
      <c r="D105" s="93" t="s">
        <v>144</v>
      </c>
      <c r="E105" s="26" t="s">
        <v>10</v>
      </c>
      <c r="F105" s="26" t="s">
        <v>2553</v>
      </c>
      <c r="G105" s="258"/>
    </row>
    <row r="106" spans="2:7" ht="28.8" x14ac:dyDescent="0.3">
      <c r="B106" s="322"/>
      <c r="C106" s="181" t="s">
        <v>145</v>
      </c>
      <c r="D106" s="93" t="s">
        <v>113</v>
      </c>
      <c r="E106" s="26" t="s">
        <v>2463</v>
      </c>
      <c r="F106" s="26" t="s">
        <v>2549</v>
      </c>
      <c r="G106" s="256"/>
    </row>
    <row r="107" spans="2:7" ht="28.8" x14ac:dyDescent="0.3">
      <c r="B107" s="323"/>
      <c r="C107" s="330" t="s">
        <v>146</v>
      </c>
      <c r="D107" s="315" t="s">
        <v>113</v>
      </c>
      <c r="E107" s="315" t="s">
        <v>2463</v>
      </c>
      <c r="F107" s="315" t="s">
        <v>2549</v>
      </c>
      <c r="G107" s="257" t="s">
        <v>2581</v>
      </c>
    </row>
    <row r="108" spans="2:7" ht="28.8" x14ac:dyDescent="0.3">
      <c r="B108" s="322"/>
      <c r="C108" s="315"/>
      <c r="D108" s="315"/>
      <c r="E108" s="315"/>
      <c r="F108" s="315"/>
      <c r="G108" s="257" t="s">
        <v>147</v>
      </c>
    </row>
    <row r="109" spans="2:7" ht="28.8" x14ac:dyDescent="0.3">
      <c r="B109" s="322"/>
      <c r="C109" s="315"/>
      <c r="D109" s="315"/>
      <c r="E109" s="315"/>
      <c r="F109" s="315"/>
      <c r="G109" s="257" t="s">
        <v>148</v>
      </c>
    </row>
    <row r="110" spans="2:7" ht="29.4" thickBot="1" x14ac:dyDescent="0.35">
      <c r="B110" s="322"/>
      <c r="C110" s="316"/>
      <c r="D110" s="316"/>
      <c r="E110" s="331"/>
      <c r="F110" s="316"/>
      <c r="G110" s="259" t="s">
        <v>149</v>
      </c>
    </row>
    <row r="111" spans="2:7" x14ac:dyDescent="0.3">
      <c r="B111" s="34"/>
      <c r="G111" s="26"/>
    </row>
    <row r="112" spans="2:7" ht="15" thickBot="1" x14ac:dyDescent="0.35">
      <c r="B112" s="34"/>
      <c r="C112" s="260" t="s">
        <v>150</v>
      </c>
      <c r="D112" s="334" t="s">
        <v>151</v>
      </c>
      <c r="E112" s="334"/>
      <c r="F112" s="334" t="s">
        <v>152</v>
      </c>
      <c r="G112" s="335"/>
    </row>
    <row r="113" spans="2:7" ht="28.95" customHeight="1" x14ac:dyDescent="0.3">
      <c r="B113" s="317" t="s">
        <v>153</v>
      </c>
      <c r="C113" s="336" t="s">
        <v>154</v>
      </c>
      <c r="D113" s="337"/>
      <c r="E113" s="337"/>
      <c r="F113" s="337"/>
      <c r="G113" s="338"/>
    </row>
    <row r="114" spans="2:7" ht="45" customHeight="1" x14ac:dyDescent="0.3">
      <c r="B114" s="318"/>
      <c r="C114" s="150" t="s">
        <v>155</v>
      </c>
      <c r="D114" s="311" t="s">
        <v>2534</v>
      </c>
      <c r="E114" s="311"/>
      <c r="F114" s="311" t="s">
        <v>2514</v>
      </c>
      <c r="G114" s="312"/>
    </row>
    <row r="115" spans="2:7" ht="42.6" customHeight="1" x14ac:dyDescent="0.3">
      <c r="B115" s="318"/>
      <c r="C115" s="150" t="s">
        <v>2435</v>
      </c>
      <c r="D115" s="315" t="s">
        <v>2438</v>
      </c>
      <c r="E115" s="315"/>
      <c r="F115" s="311" t="s">
        <v>2514</v>
      </c>
      <c r="G115" s="312"/>
    </row>
    <row r="116" spans="2:7" ht="43.2" customHeight="1" x14ac:dyDescent="0.3">
      <c r="B116" s="318"/>
      <c r="C116" s="150" t="s">
        <v>2445</v>
      </c>
      <c r="D116" s="311" t="s">
        <v>2515</v>
      </c>
      <c r="E116" s="311"/>
      <c r="F116" s="311" t="s">
        <v>2520</v>
      </c>
      <c r="G116" s="312"/>
    </row>
    <row r="117" spans="2:7" ht="43.2" customHeight="1" x14ac:dyDescent="0.3">
      <c r="B117" s="318"/>
      <c r="C117" s="150" t="s">
        <v>156</v>
      </c>
      <c r="D117" s="311" t="s">
        <v>157</v>
      </c>
      <c r="E117" s="311"/>
      <c r="F117" s="311" t="s">
        <v>2516</v>
      </c>
      <c r="G117" s="312"/>
    </row>
    <row r="118" spans="2:7" x14ac:dyDescent="0.3">
      <c r="B118" s="318"/>
      <c r="C118" s="150" t="s">
        <v>158</v>
      </c>
      <c r="D118" s="311" t="s">
        <v>159</v>
      </c>
      <c r="E118" s="311"/>
      <c r="F118" s="311" t="s">
        <v>2516</v>
      </c>
      <c r="G118" s="312"/>
    </row>
    <row r="119" spans="2:7" x14ac:dyDescent="0.3">
      <c r="B119" s="318"/>
      <c r="C119" s="150" t="s">
        <v>160</v>
      </c>
      <c r="D119" s="311" t="s">
        <v>161</v>
      </c>
      <c r="E119" s="311"/>
      <c r="F119" s="311" t="s">
        <v>2517</v>
      </c>
      <c r="G119" s="312"/>
    </row>
    <row r="120" spans="2:7" x14ac:dyDescent="0.3">
      <c r="B120" s="318"/>
      <c r="C120" s="150" t="s">
        <v>162</v>
      </c>
      <c r="D120" s="311" t="s">
        <v>163</v>
      </c>
      <c r="E120" s="311"/>
      <c r="F120" s="311" t="s">
        <v>2517</v>
      </c>
      <c r="G120" s="312"/>
    </row>
    <row r="121" spans="2:7" x14ac:dyDescent="0.3">
      <c r="B121" s="318"/>
      <c r="C121" s="150" t="s">
        <v>164</v>
      </c>
      <c r="D121" s="311" t="s">
        <v>165</v>
      </c>
      <c r="E121" s="311"/>
      <c r="F121" s="311" t="s">
        <v>2517</v>
      </c>
      <c r="G121" s="312"/>
    </row>
    <row r="122" spans="2:7" ht="27" customHeight="1" x14ac:dyDescent="0.3">
      <c r="B122" s="318"/>
      <c r="C122" s="150" t="s">
        <v>166</v>
      </c>
      <c r="D122" s="311" t="s">
        <v>2518</v>
      </c>
      <c r="E122" s="311"/>
      <c r="F122" s="311" t="s">
        <v>2523</v>
      </c>
      <c r="G122" s="312"/>
    </row>
    <row r="123" spans="2:7" ht="31.2" customHeight="1" x14ac:dyDescent="0.3">
      <c r="B123" s="318"/>
      <c r="C123" s="168" t="s">
        <v>167</v>
      </c>
      <c r="D123" s="311" t="s">
        <v>2519</v>
      </c>
      <c r="E123" s="311"/>
      <c r="F123" s="311" t="s">
        <v>2522</v>
      </c>
      <c r="G123" s="312"/>
    </row>
    <row r="124" spans="2:7" ht="31.2" customHeight="1" x14ac:dyDescent="0.3">
      <c r="B124" s="318"/>
      <c r="C124" s="168" t="s">
        <v>168</v>
      </c>
      <c r="D124" s="311" t="s">
        <v>169</v>
      </c>
      <c r="E124" s="311"/>
      <c r="F124" s="311" t="s">
        <v>2521</v>
      </c>
      <c r="G124" s="312"/>
    </row>
    <row r="125" spans="2:7" ht="30" customHeight="1" thickBot="1" x14ac:dyDescent="0.35">
      <c r="B125" s="318"/>
      <c r="C125" s="232" t="s">
        <v>2511</v>
      </c>
      <c r="D125" s="309" t="s">
        <v>2525</v>
      </c>
      <c r="E125" s="309"/>
      <c r="F125" s="309" t="s">
        <v>2524</v>
      </c>
      <c r="G125" s="310"/>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2107</v>
      </c>
      <c r="C1" s="372"/>
      <c r="D1" s="372"/>
      <c r="E1" s="372"/>
      <c r="F1" s="372"/>
      <c r="G1" s="372"/>
    </row>
    <row r="2" spans="1:25" x14ac:dyDescent="0.3">
      <c r="A2" t="s">
        <v>173</v>
      </c>
      <c r="B2" s="374" t="str">
        <f>Population!B3</f>
        <v>City of McFarland</v>
      </c>
      <c r="C2" s="374"/>
      <c r="D2" s="374"/>
      <c r="E2" s="374"/>
      <c r="F2" s="374"/>
      <c r="G2" s="374"/>
      <c r="H2" s="374"/>
      <c r="I2" s="374"/>
      <c r="J2" s="374" t="str">
        <f>Population!B4</f>
        <v>Kern County</v>
      </c>
      <c r="K2" s="374"/>
      <c r="L2" s="374"/>
      <c r="M2" s="374"/>
      <c r="N2" s="374"/>
      <c r="O2" s="374"/>
      <c r="P2" s="374"/>
      <c r="Q2" s="374"/>
      <c r="R2" s="374" t="s">
        <v>174</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97" t="s">
        <v>2108</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x14ac:dyDescent="0.3">
      <c r="A5" t="s">
        <v>2109</v>
      </c>
      <c r="B5" s="14">
        <v>4775.3283137973103</v>
      </c>
      <c r="C5" t="s">
        <v>173</v>
      </c>
      <c r="D5" t="s">
        <v>173</v>
      </c>
      <c r="E5" t="s">
        <v>173</v>
      </c>
      <c r="F5" t="s">
        <v>173</v>
      </c>
      <c r="G5" t="s">
        <v>173</v>
      </c>
      <c r="H5" t="s">
        <v>173</v>
      </c>
      <c r="I5" t="s">
        <v>173</v>
      </c>
      <c r="J5" s="14">
        <v>103.21654140243901</v>
      </c>
      <c r="K5" t="s">
        <v>173</v>
      </c>
      <c r="L5" t="s">
        <v>173</v>
      </c>
      <c r="M5" t="s">
        <v>173</v>
      </c>
      <c r="N5" t="s">
        <v>173</v>
      </c>
      <c r="O5" t="s">
        <v>173</v>
      </c>
      <c r="P5" t="s">
        <v>173</v>
      </c>
      <c r="Q5" t="s">
        <v>173</v>
      </c>
      <c r="R5" s="14">
        <v>239.02448011641602</v>
      </c>
      <c r="S5" s="27"/>
      <c r="T5" t="s">
        <v>173</v>
      </c>
      <c r="U5" t="s">
        <v>173</v>
      </c>
      <c r="V5" t="s">
        <v>173</v>
      </c>
      <c r="W5" t="s">
        <v>173</v>
      </c>
      <c r="X5" t="s">
        <v>173</v>
      </c>
      <c r="Y5" t="s">
        <v>173</v>
      </c>
    </row>
    <row r="6" spans="1:25" x14ac:dyDescent="0.3">
      <c r="A6" t="s">
        <v>2110</v>
      </c>
      <c r="B6" s="14">
        <v>5289.2770177428201</v>
      </c>
      <c r="C6" t="s">
        <v>173</v>
      </c>
      <c r="D6" t="s">
        <v>173</v>
      </c>
      <c r="E6" t="s">
        <v>173</v>
      </c>
      <c r="F6" t="s">
        <v>173</v>
      </c>
      <c r="G6" t="s">
        <v>173</v>
      </c>
      <c r="H6" t="s">
        <v>173</v>
      </c>
      <c r="I6" t="s">
        <v>173</v>
      </c>
      <c r="J6" s="14">
        <v>111.77315588445101</v>
      </c>
      <c r="K6" t="s">
        <v>173</v>
      </c>
      <c r="L6" t="s">
        <v>173</v>
      </c>
      <c r="M6" t="s">
        <v>173</v>
      </c>
      <c r="N6" t="s">
        <v>173</v>
      </c>
      <c r="O6" t="s">
        <v>173</v>
      </c>
      <c r="P6" t="s">
        <v>173</v>
      </c>
      <c r="Q6" t="s">
        <v>173</v>
      </c>
      <c r="R6" s="14">
        <v>253.68053038315898</v>
      </c>
      <c r="S6" s="27"/>
      <c r="T6" t="s">
        <v>173</v>
      </c>
      <c r="U6" t="s">
        <v>173</v>
      </c>
      <c r="V6" t="s">
        <v>173</v>
      </c>
      <c r="W6" t="s">
        <v>173</v>
      </c>
      <c r="X6" t="s">
        <v>173</v>
      </c>
      <c r="Y6" t="s">
        <v>173</v>
      </c>
    </row>
    <row r="7" spans="1:25" x14ac:dyDescent="0.3">
      <c r="A7" t="s">
        <v>2111</v>
      </c>
      <c r="B7" s="14">
        <v>513.94870394551299</v>
      </c>
      <c r="C7" t="s">
        <v>173</v>
      </c>
      <c r="D7" t="s">
        <v>173</v>
      </c>
      <c r="E7" t="s">
        <v>173</v>
      </c>
      <c r="F7" t="s">
        <v>173</v>
      </c>
      <c r="G7" t="s">
        <v>173</v>
      </c>
      <c r="H7" t="s">
        <v>173</v>
      </c>
      <c r="I7" t="s">
        <v>173</v>
      </c>
      <c r="J7" s="14">
        <v>8.5566144820118097</v>
      </c>
      <c r="K7" t="s">
        <v>173</v>
      </c>
      <c r="L7" t="s">
        <v>173</v>
      </c>
      <c r="M7" t="s">
        <v>173</v>
      </c>
      <c r="N7" t="s">
        <v>173</v>
      </c>
      <c r="O7" t="s">
        <v>173</v>
      </c>
      <c r="P7" t="s">
        <v>173</v>
      </c>
      <c r="Q7" t="s">
        <v>173</v>
      </c>
      <c r="R7" s="14">
        <v>14.656050266743501</v>
      </c>
      <c r="S7" s="27"/>
      <c r="T7" t="s">
        <v>173</v>
      </c>
      <c r="U7" t="s">
        <v>173</v>
      </c>
      <c r="V7" t="s">
        <v>173</v>
      </c>
      <c r="W7" t="s">
        <v>173</v>
      </c>
      <c r="X7" t="s">
        <v>173</v>
      </c>
      <c r="Y7" t="s">
        <v>173</v>
      </c>
    </row>
    <row r="8" spans="1:25" x14ac:dyDescent="0.3">
      <c r="A8" t="s">
        <v>2112</v>
      </c>
      <c r="B8" s="307">
        <v>0.10762583641852802</v>
      </c>
      <c r="C8" t="s">
        <v>173</v>
      </c>
      <c r="D8" t="s">
        <v>173</v>
      </c>
      <c r="E8" t="s">
        <v>173</v>
      </c>
      <c r="F8" t="s">
        <v>173</v>
      </c>
      <c r="G8" t="s">
        <v>173</v>
      </c>
      <c r="H8" t="s">
        <v>173</v>
      </c>
      <c r="I8" t="s">
        <v>173</v>
      </c>
      <c r="J8" s="307">
        <v>8.2899643465573492E-2</v>
      </c>
      <c r="K8" t="s">
        <v>173</v>
      </c>
      <c r="L8" t="s">
        <v>173</v>
      </c>
      <c r="M8" t="s">
        <v>173</v>
      </c>
      <c r="N8" t="s">
        <v>173</v>
      </c>
      <c r="O8" t="s">
        <v>173</v>
      </c>
      <c r="P8" t="s">
        <v>173</v>
      </c>
      <c r="Q8" t="s">
        <v>173</v>
      </c>
      <c r="R8" s="185">
        <v>6.1316105612301303E-2</v>
      </c>
      <c r="S8" s="27"/>
      <c r="T8" t="s">
        <v>173</v>
      </c>
      <c r="U8" t="s">
        <v>173</v>
      </c>
      <c r="V8" t="s">
        <v>173</v>
      </c>
      <c r="W8" t="s">
        <v>173</v>
      </c>
      <c r="X8" t="s">
        <v>173</v>
      </c>
      <c r="Y8" t="s">
        <v>173</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97" t="s">
        <v>2113</v>
      </c>
      <c r="B10" s="297"/>
      <c r="C10" s="297"/>
      <c r="D10" s="297"/>
      <c r="E10" s="297"/>
      <c r="F10" s="297"/>
      <c r="G10" s="297"/>
      <c r="H10" s="297"/>
      <c r="I10" s="297"/>
      <c r="J10" s="297"/>
      <c r="K10" s="297"/>
      <c r="L10" s="297"/>
      <c r="M10" s="297"/>
      <c r="N10" s="297"/>
      <c r="O10" s="297"/>
      <c r="P10" s="297"/>
      <c r="Q10" s="297"/>
      <c r="R10" s="211"/>
      <c r="S10" s="211"/>
      <c r="T10" s="211"/>
      <c r="U10" s="211"/>
      <c r="V10" s="211"/>
      <c r="W10" s="211"/>
      <c r="X10" s="211"/>
      <c r="Y10" s="211"/>
    </row>
    <row r="11" spans="1:25" x14ac:dyDescent="0.3">
      <c r="A11" t="s">
        <v>2114</v>
      </c>
      <c r="B11" s="2">
        <v>14161</v>
      </c>
      <c r="C11" t="s">
        <v>173</v>
      </c>
      <c r="D11" t="s">
        <v>173</v>
      </c>
      <c r="E11" t="s">
        <v>173</v>
      </c>
      <c r="F11" t="s">
        <v>173</v>
      </c>
      <c r="G11" t="s">
        <v>173</v>
      </c>
      <c r="H11" t="s">
        <v>173</v>
      </c>
      <c r="I11" t="s">
        <v>173</v>
      </c>
      <c r="J11" s="2">
        <v>909235</v>
      </c>
      <c r="K11" t="s">
        <v>173</v>
      </c>
      <c r="L11" t="s">
        <v>173</v>
      </c>
      <c r="M11" t="s">
        <v>173</v>
      </c>
      <c r="N11" t="s">
        <v>173</v>
      </c>
      <c r="O11" t="s">
        <v>173</v>
      </c>
      <c r="P11" t="s">
        <v>173</v>
      </c>
      <c r="Q11" t="s">
        <v>173</v>
      </c>
      <c r="R11" s="2">
        <v>39538223</v>
      </c>
      <c r="S11" s="27"/>
      <c r="T11" t="s">
        <v>173</v>
      </c>
      <c r="U11" t="s">
        <v>173</v>
      </c>
      <c r="V11" t="s">
        <v>173</v>
      </c>
      <c r="W11" t="s">
        <v>173</v>
      </c>
      <c r="X11" t="s">
        <v>173</v>
      </c>
      <c r="Y11" t="s">
        <v>173</v>
      </c>
    </row>
    <row r="12" spans="1:25" x14ac:dyDescent="0.3">
      <c r="A12" t="s">
        <v>2115</v>
      </c>
      <c r="B12" s="2">
        <v>1375.9966763242599</v>
      </c>
      <c r="C12" t="s">
        <v>173</v>
      </c>
      <c r="D12" t="s">
        <v>173</v>
      </c>
      <c r="E12" t="s">
        <v>173</v>
      </c>
      <c r="F12" t="s">
        <v>173</v>
      </c>
      <c r="G12" t="s">
        <v>173</v>
      </c>
      <c r="H12" t="s">
        <v>173</v>
      </c>
      <c r="I12" t="s">
        <v>173</v>
      </c>
      <c r="J12" s="2">
        <v>69605.025526834099</v>
      </c>
      <c r="K12" t="s">
        <v>173</v>
      </c>
      <c r="L12" t="s">
        <v>173</v>
      </c>
      <c r="M12" t="s">
        <v>173</v>
      </c>
      <c r="N12" t="s">
        <v>173</v>
      </c>
      <c r="O12" t="s">
        <v>173</v>
      </c>
      <c r="P12" t="s">
        <v>173</v>
      </c>
      <c r="Q12" t="s">
        <v>173</v>
      </c>
      <c r="R12" s="2">
        <v>2284267.4716521502</v>
      </c>
      <c r="S12" s="27"/>
      <c r="T12" t="s">
        <v>173</v>
      </c>
      <c r="U12" t="s">
        <v>173</v>
      </c>
      <c r="V12" t="s">
        <v>173</v>
      </c>
      <c r="W12" t="s">
        <v>173</v>
      </c>
      <c r="X12" t="s">
        <v>173</v>
      </c>
      <c r="Y12" t="s">
        <v>173</v>
      </c>
    </row>
    <row r="13" spans="1:25" x14ac:dyDescent="0.3">
      <c r="A13" t="s">
        <v>2116</v>
      </c>
      <c r="B13" s="307">
        <v>0.10762583641852802</v>
      </c>
      <c r="C13" t="s">
        <v>173</v>
      </c>
      <c r="D13" t="s">
        <v>173</v>
      </c>
      <c r="E13" t="s">
        <v>173</v>
      </c>
      <c r="F13" t="s">
        <v>173</v>
      </c>
      <c r="G13" t="s">
        <v>173</v>
      </c>
      <c r="H13" t="s">
        <v>173</v>
      </c>
      <c r="I13" t="s">
        <v>173</v>
      </c>
      <c r="J13" s="307">
        <v>8.2899643465573492E-2</v>
      </c>
      <c r="K13" t="s">
        <v>173</v>
      </c>
      <c r="L13" t="s">
        <v>173</v>
      </c>
      <c r="M13" t="s">
        <v>173</v>
      </c>
      <c r="N13" t="s">
        <v>173</v>
      </c>
      <c r="O13" t="s">
        <v>173</v>
      </c>
      <c r="P13" t="s">
        <v>173</v>
      </c>
      <c r="Q13" t="s">
        <v>173</v>
      </c>
      <c r="R13" s="185">
        <v>6.1316105612301205E-2</v>
      </c>
      <c r="S13" s="27"/>
      <c r="T13" t="s">
        <v>173</v>
      </c>
      <c r="U13" t="s">
        <v>173</v>
      </c>
      <c r="V13" t="s">
        <v>173</v>
      </c>
      <c r="W13" t="s">
        <v>173</v>
      </c>
      <c r="X13" t="s">
        <v>173</v>
      </c>
      <c r="Y13" t="s">
        <v>173</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97" t="s">
        <v>2117</v>
      </c>
      <c r="B15" s="297"/>
      <c r="C15" s="297"/>
      <c r="D15" s="297"/>
      <c r="E15" s="297"/>
      <c r="F15" s="297"/>
      <c r="G15" s="297"/>
      <c r="H15" s="297"/>
      <c r="I15" s="297"/>
      <c r="J15" s="297"/>
      <c r="K15" s="297"/>
      <c r="L15" s="297"/>
      <c r="M15" s="297"/>
      <c r="N15" s="297"/>
      <c r="O15" s="297"/>
      <c r="P15" s="297"/>
      <c r="Q15" s="297"/>
      <c r="R15" s="211"/>
      <c r="S15" s="211"/>
      <c r="T15" s="211"/>
      <c r="U15" s="211"/>
      <c r="V15" s="211"/>
      <c r="W15" s="211"/>
      <c r="X15" s="211"/>
      <c r="Y15" s="211"/>
    </row>
    <row r="16" spans="1:25" ht="14.4" customHeight="1" x14ac:dyDescent="0.3">
      <c r="B16" s="298" t="s">
        <v>2114</v>
      </c>
      <c r="C16" s="298"/>
      <c r="D16" s="298" t="s">
        <v>2118</v>
      </c>
      <c r="E16" s="298"/>
      <c r="F16" s="298" t="s">
        <v>2558</v>
      </c>
      <c r="G16" s="298"/>
      <c r="H16" s="298" t="s">
        <v>2559</v>
      </c>
      <c r="I16" s="298"/>
      <c r="J16" s="298" t="s">
        <v>2114</v>
      </c>
      <c r="K16" s="298"/>
      <c r="L16" s="298" t="s">
        <v>2118</v>
      </c>
      <c r="M16" s="298"/>
      <c r="N16" s="298" t="s">
        <v>2558</v>
      </c>
      <c r="O16" s="298"/>
      <c r="P16" s="298" t="s">
        <v>2559</v>
      </c>
      <c r="Q16" s="298"/>
      <c r="R16" s="212" t="s">
        <v>2114</v>
      </c>
      <c r="S16" s="212"/>
      <c r="T16" s="212" t="s">
        <v>2118</v>
      </c>
      <c r="U16" s="212"/>
      <c r="V16" s="212" t="s">
        <v>2119</v>
      </c>
      <c r="W16" s="212"/>
      <c r="X16" s="212" t="s">
        <v>2120</v>
      </c>
      <c r="Y16" s="212"/>
    </row>
    <row r="17" spans="1:25" x14ac:dyDescent="0.3">
      <c r="A17" t="s">
        <v>171</v>
      </c>
      <c r="B17" s="2">
        <v>14161</v>
      </c>
      <c r="C17" t="s">
        <v>173</v>
      </c>
      <c r="D17" s="2">
        <v>12785.003323675741</v>
      </c>
      <c r="E17" t="s">
        <v>173</v>
      </c>
      <c r="F17" s="2">
        <v>1375.9966763242599</v>
      </c>
      <c r="G17" t="s">
        <v>173</v>
      </c>
      <c r="H17" s="307">
        <v>0.10762583641852802</v>
      </c>
      <c r="I17" t="s">
        <v>173</v>
      </c>
      <c r="J17" s="2">
        <v>909235</v>
      </c>
      <c r="K17" t="s">
        <v>173</v>
      </c>
      <c r="L17" s="2">
        <v>839629.97447316593</v>
      </c>
      <c r="M17" t="s">
        <v>173</v>
      </c>
      <c r="N17" s="2">
        <v>69605.025526834099</v>
      </c>
      <c r="O17" t="s">
        <v>173</v>
      </c>
      <c r="P17" s="307">
        <v>8.2899643465573492E-2</v>
      </c>
      <c r="Q17" t="s">
        <v>173</v>
      </c>
      <c r="R17" s="2">
        <v>39538223</v>
      </c>
      <c r="S17" s="27"/>
      <c r="T17" s="2">
        <v>37253955.52834785</v>
      </c>
      <c r="U17" s="27"/>
      <c r="V17" s="2">
        <v>2284267.4716521502</v>
      </c>
      <c r="W17" s="27"/>
      <c r="X17" s="185">
        <v>6.1316105612301205E-2</v>
      </c>
      <c r="Y17" s="27"/>
    </row>
    <row r="18" spans="1:25" x14ac:dyDescent="0.3">
      <c r="A18" t="s">
        <v>2121</v>
      </c>
      <c r="B18" s="2">
        <v>710</v>
      </c>
      <c r="C18" t="s">
        <v>173</v>
      </c>
      <c r="D18" s="2">
        <v>1090.0033236757401</v>
      </c>
      <c r="E18" t="s">
        <v>173</v>
      </c>
      <c r="F18" s="2">
        <v>-380.00332367573998</v>
      </c>
      <c r="G18" t="s">
        <v>173</v>
      </c>
      <c r="H18" s="307">
        <v>-0.34862583940962899</v>
      </c>
      <c r="I18" t="s">
        <v>173</v>
      </c>
      <c r="J18" s="2">
        <v>410077</v>
      </c>
      <c r="K18" t="s">
        <v>173</v>
      </c>
      <c r="L18" s="2">
        <v>426597.08177468</v>
      </c>
      <c r="M18" t="s">
        <v>173</v>
      </c>
      <c r="N18" s="2">
        <v>-16520.0817746797</v>
      </c>
      <c r="O18" t="s">
        <v>173</v>
      </c>
      <c r="P18" s="307">
        <v>-3.8725257345771598E-2</v>
      </c>
      <c r="Q18" t="s">
        <v>173</v>
      </c>
      <c r="R18" s="2">
        <v>23958571</v>
      </c>
      <c r="S18" s="27"/>
      <c r="T18" s="2">
        <v>23240235.875387099</v>
      </c>
      <c r="U18" s="27"/>
      <c r="V18" s="2">
        <v>718335.12461294595</v>
      </c>
      <c r="W18" s="27"/>
      <c r="X18" s="185">
        <v>3.0909115056517594E-2</v>
      </c>
      <c r="Y18" s="27"/>
    </row>
    <row r="19" spans="1:25" x14ac:dyDescent="0.3">
      <c r="A19" t="s">
        <v>2122</v>
      </c>
      <c r="B19" s="2">
        <v>421</v>
      </c>
      <c r="C19" t="s">
        <v>173</v>
      </c>
      <c r="D19" s="2">
        <v>751.00332367574003</v>
      </c>
      <c r="E19" t="s">
        <v>173</v>
      </c>
      <c r="F19" s="2">
        <v>-330.00332367573998</v>
      </c>
      <c r="G19" t="s">
        <v>173</v>
      </c>
      <c r="H19" s="307">
        <v>-0.43941659546932399</v>
      </c>
      <c r="I19" t="s">
        <v>173</v>
      </c>
      <c r="J19" s="2">
        <v>279600</v>
      </c>
      <c r="K19" t="s">
        <v>173</v>
      </c>
      <c r="L19" s="2">
        <v>323793.26800693199</v>
      </c>
      <c r="M19" t="s">
        <v>173</v>
      </c>
      <c r="N19" s="2">
        <v>-44193.268006931794</v>
      </c>
      <c r="O19" t="s">
        <v>173</v>
      </c>
      <c r="P19" s="307">
        <v>-0.13648606185964801</v>
      </c>
      <c r="Q19" t="s">
        <v>173</v>
      </c>
      <c r="R19" s="2">
        <v>13714587</v>
      </c>
      <c r="S19" s="27"/>
      <c r="T19" s="2">
        <v>14956251.819628602</v>
      </c>
      <c r="U19" s="27"/>
      <c r="V19" s="2">
        <v>-1241664.8196286201</v>
      </c>
      <c r="W19" s="27"/>
      <c r="X19" s="185">
        <v>-8.3019785612265196E-2</v>
      </c>
      <c r="Y19" s="27"/>
    </row>
    <row r="20" spans="1:25" x14ac:dyDescent="0.3">
      <c r="A20" t="s">
        <v>2123</v>
      </c>
      <c r="B20" s="2">
        <v>78</v>
      </c>
      <c r="C20" t="s">
        <v>173</v>
      </c>
      <c r="D20" s="2">
        <v>171</v>
      </c>
      <c r="E20" t="s">
        <v>173</v>
      </c>
      <c r="F20" s="2">
        <v>-93</v>
      </c>
      <c r="G20" t="s">
        <v>173</v>
      </c>
      <c r="H20" s="307">
        <v>-0.54385964912280704</v>
      </c>
      <c r="I20" t="s">
        <v>173</v>
      </c>
      <c r="J20" s="2">
        <v>46776</v>
      </c>
      <c r="K20" t="s">
        <v>173</v>
      </c>
      <c r="L20" s="2">
        <v>45376.9774258982</v>
      </c>
      <c r="M20" t="s">
        <v>173</v>
      </c>
      <c r="N20" s="2">
        <v>1399.0225741018101</v>
      </c>
      <c r="O20" t="s">
        <v>173</v>
      </c>
      <c r="P20" s="307">
        <v>3.0831109815246002E-2</v>
      </c>
      <c r="Q20" t="s">
        <v>173</v>
      </c>
      <c r="R20" s="2">
        <v>2119286</v>
      </c>
      <c r="S20" s="27"/>
      <c r="T20" s="2">
        <v>2163804.0000000298</v>
      </c>
      <c r="U20" s="27"/>
      <c r="V20" s="2">
        <v>-44518.000000027903</v>
      </c>
      <c r="W20" s="27"/>
      <c r="X20" s="185">
        <v>-2.0573952169432804E-2</v>
      </c>
      <c r="Y20" s="27"/>
    </row>
    <row r="21" spans="1:25" x14ac:dyDescent="0.3">
      <c r="A21" t="s">
        <v>2124</v>
      </c>
      <c r="B21" s="2">
        <v>17</v>
      </c>
      <c r="C21" t="s">
        <v>173</v>
      </c>
      <c r="D21" s="2">
        <v>13</v>
      </c>
      <c r="E21" t="s">
        <v>173</v>
      </c>
      <c r="F21" s="2">
        <v>4</v>
      </c>
      <c r="G21" t="s">
        <v>173</v>
      </c>
      <c r="H21" s="307">
        <v>0.30769230769230799</v>
      </c>
      <c r="I21" t="s">
        <v>173</v>
      </c>
      <c r="J21" s="2">
        <v>5197</v>
      </c>
      <c r="K21" t="s">
        <v>173</v>
      </c>
      <c r="L21" s="2">
        <v>5892.9924752993893</v>
      </c>
      <c r="M21" t="s">
        <v>173</v>
      </c>
      <c r="N21" s="2">
        <v>-695.99247529939498</v>
      </c>
      <c r="O21" t="s">
        <v>173</v>
      </c>
      <c r="P21" s="307">
        <v>-0.11810510164685599</v>
      </c>
      <c r="Q21" t="s">
        <v>173</v>
      </c>
      <c r="R21" s="2">
        <v>156085</v>
      </c>
      <c r="S21" s="27"/>
      <c r="T21" s="2">
        <v>162250.003938585</v>
      </c>
      <c r="U21" s="27"/>
      <c r="V21" s="2">
        <v>-6165.0039385846994</v>
      </c>
      <c r="W21" s="27"/>
      <c r="X21" s="185">
        <v>-3.79969416883238E-2</v>
      </c>
      <c r="Y21" s="27"/>
    </row>
    <row r="22" spans="1:25" x14ac:dyDescent="0.3">
      <c r="A22" t="s">
        <v>2125</v>
      </c>
      <c r="B22" s="2">
        <v>115</v>
      </c>
      <c r="C22" t="s">
        <v>173</v>
      </c>
      <c r="D22" s="2">
        <v>68</v>
      </c>
      <c r="E22" t="s">
        <v>173</v>
      </c>
      <c r="F22" s="2">
        <v>47</v>
      </c>
      <c r="G22" t="s">
        <v>173</v>
      </c>
      <c r="H22" s="307">
        <v>0.69117647058823495</v>
      </c>
      <c r="I22" t="s">
        <v>173</v>
      </c>
      <c r="J22" s="2">
        <v>44257</v>
      </c>
      <c r="K22" t="s">
        <v>173</v>
      </c>
      <c r="L22" s="2">
        <v>33099.948105485601</v>
      </c>
      <c r="M22" t="s">
        <v>173</v>
      </c>
      <c r="N22" s="2">
        <v>11157.051894514399</v>
      </c>
      <c r="O22" t="s">
        <v>173</v>
      </c>
      <c r="P22" s="307">
        <v>0.33707158267917003</v>
      </c>
      <c r="Q22" t="s">
        <v>173</v>
      </c>
      <c r="R22" s="2">
        <v>5978795</v>
      </c>
      <c r="S22" s="27"/>
      <c r="T22" s="2">
        <v>4775069.9999999898</v>
      </c>
      <c r="U22" s="27"/>
      <c r="V22" s="2">
        <v>1203725.00000001</v>
      </c>
      <c r="W22" s="27"/>
      <c r="X22" s="185">
        <v>0.25208530974415394</v>
      </c>
      <c r="Y22" s="27"/>
    </row>
    <row r="23" spans="1:25" x14ac:dyDescent="0.3">
      <c r="A23" t="s">
        <v>2126</v>
      </c>
      <c r="B23" s="2">
        <v>3</v>
      </c>
      <c r="C23" t="s">
        <v>173</v>
      </c>
      <c r="D23" s="2">
        <v>5</v>
      </c>
      <c r="E23" t="s">
        <v>173</v>
      </c>
      <c r="F23" s="2">
        <v>-2</v>
      </c>
      <c r="G23" t="s">
        <v>173</v>
      </c>
      <c r="H23" s="307">
        <v>-0.4</v>
      </c>
      <c r="I23" t="s">
        <v>173</v>
      </c>
      <c r="J23" s="2">
        <v>1127</v>
      </c>
      <c r="K23" t="s">
        <v>173</v>
      </c>
      <c r="L23" s="2">
        <v>995</v>
      </c>
      <c r="M23" t="s">
        <v>173</v>
      </c>
      <c r="N23" s="2">
        <v>132</v>
      </c>
      <c r="O23" t="s">
        <v>173</v>
      </c>
      <c r="P23" s="307">
        <v>0.132663316582915</v>
      </c>
      <c r="Q23" t="s">
        <v>173</v>
      </c>
      <c r="R23" s="2">
        <v>138167</v>
      </c>
      <c r="S23" s="27"/>
      <c r="T23" s="2">
        <v>128577</v>
      </c>
      <c r="U23" s="27"/>
      <c r="V23" s="2">
        <v>9589.9999999998709</v>
      </c>
      <c r="W23" s="27"/>
      <c r="X23" s="185">
        <v>7.4585656843757897E-2</v>
      </c>
      <c r="Y23" s="27"/>
    </row>
    <row r="24" spans="1:25" x14ac:dyDescent="0.3">
      <c r="A24" t="s">
        <v>2127</v>
      </c>
      <c r="B24" s="2">
        <v>36</v>
      </c>
      <c r="C24" t="s">
        <v>173</v>
      </c>
      <c r="D24" s="2">
        <v>61</v>
      </c>
      <c r="E24" t="s">
        <v>173</v>
      </c>
      <c r="F24" s="2">
        <v>-25</v>
      </c>
      <c r="G24" t="s">
        <v>173</v>
      </c>
      <c r="H24" s="307">
        <v>-0.409836065573771</v>
      </c>
      <c r="I24" t="s">
        <v>173</v>
      </c>
      <c r="J24" s="2">
        <v>4557</v>
      </c>
      <c r="K24" t="s">
        <v>173</v>
      </c>
      <c r="L24" s="2">
        <v>1472</v>
      </c>
      <c r="M24" t="s">
        <v>173</v>
      </c>
      <c r="N24" s="2">
        <v>3085</v>
      </c>
      <c r="O24" t="s">
        <v>173</v>
      </c>
      <c r="P24" s="307">
        <v>2.0957880434782599</v>
      </c>
      <c r="Q24" t="s">
        <v>173</v>
      </c>
      <c r="R24" s="2">
        <v>223929</v>
      </c>
      <c r="S24" s="27"/>
      <c r="T24" s="2">
        <v>85587.000000000102</v>
      </c>
      <c r="U24" s="27"/>
      <c r="V24" s="2">
        <v>138342</v>
      </c>
      <c r="W24" s="27"/>
      <c r="X24" s="185">
        <v>1.6163903396543802</v>
      </c>
      <c r="Y24" s="27"/>
    </row>
    <row r="25" spans="1:25" x14ac:dyDescent="0.3">
      <c r="A25" t="s">
        <v>2128</v>
      </c>
      <c r="B25" s="2">
        <v>40</v>
      </c>
      <c r="C25" t="s">
        <v>173</v>
      </c>
      <c r="D25" s="2">
        <v>21</v>
      </c>
      <c r="E25" t="s">
        <v>173</v>
      </c>
      <c r="F25" s="2">
        <v>19</v>
      </c>
      <c r="G25" t="s">
        <v>173</v>
      </c>
      <c r="H25" s="307">
        <v>0.90476190476190499</v>
      </c>
      <c r="I25" t="s">
        <v>173</v>
      </c>
      <c r="J25" s="2">
        <v>28563</v>
      </c>
      <c r="K25" t="s">
        <v>173</v>
      </c>
      <c r="L25" s="2">
        <v>15966.895761064699</v>
      </c>
      <c r="M25" t="s">
        <v>173</v>
      </c>
      <c r="N25" s="2">
        <v>12596.104238935301</v>
      </c>
      <c r="O25" t="s">
        <v>173</v>
      </c>
      <c r="P25" s="307">
        <v>0.78888873751220001</v>
      </c>
      <c r="Q25" t="s">
        <v>173</v>
      </c>
      <c r="R25" s="2">
        <v>1627722</v>
      </c>
      <c r="S25" s="27"/>
      <c r="T25" s="2">
        <v>968696.05181983497</v>
      </c>
      <c r="U25" s="27"/>
      <c r="V25" s="2">
        <v>659025.94818016503</v>
      </c>
      <c r="W25" s="27"/>
      <c r="X25" s="185">
        <v>0.68032273584896996</v>
      </c>
      <c r="Y25" s="27"/>
    </row>
    <row r="26" spans="1:25" x14ac:dyDescent="0.3">
      <c r="A26" t="s">
        <v>2129</v>
      </c>
      <c r="B26" s="2">
        <v>13451</v>
      </c>
      <c r="C26" t="s">
        <v>173</v>
      </c>
      <c r="D26" s="2">
        <v>11695</v>
      </c>
      <c r="E26" t="s">
        <v>173</v>
      </c>
      <c r="F26" s="2">
        <v>1756</v>
      </c>
      <c r="G26" t="s">
        <v>173</v>
      </c>
      <c r="H26" s="307">
        <v>0.150149636596836</v>
      </c>
      <c r="I26" t="s">
        <v>173</v>
      </c>
      <c r="J26" s="2">
        <v>499158</v>
      </c>
      <c r="K26" t="s">
        <v>173</v>
      </c>
      <c r="L26" s="2">
        <v>413032.89269848703</v>
      </c>
      <c r="M26" t="s">
        <v>173</v>
      </c>
      <c r="N26" s="2">
        <v>86125.107301512689</v>
      </c>
      <c r="O26" t="s">
        <v>173</v>
      </c>
      <c r="P26" s="307">
        <v>0.208518761638637</v>
      </c>
      <c r="Q26" t="s">
        <v>173</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97" t="s">
        <v>2130</v>
      </c>
      <c r="B28" s="297"/>
      <c r="C28" s="297"/>
      <c r="D28" s="297"/>
      <c r="E28" s="297"/>
      <c r="F28" s="297"/>
      <c r="G28" s="297"/>
      <c r="H28" s="297"/>
      <c r="I28" s="297"/>
      <c r="J28" s="297"/>
      <c r="K28" s="297"/>
      <c r="L28" s="297"/>
      <c r="M28" s="297"/>
      <c r="N28" s="297"/>
      <c r="O28" s="297"/>
      <c r="P28" s="297"/>
      <c r="Q28" s="297"/>
      <c r="R28" s="211"/>
      <c r="S28" s="211"/>
      <c r="T28" s="211"/>
      <c r="U28" s="211"/>
      <c r="V28" s="211"/>
      <c r="W28" s="211"/>
      <c r="X28" s="211"/>
      <c r="Y28" s="211"/>
    </row>
    <row r="29" spans="1:25" ht="14.4" customHeight="1" x14ac:dyDescent="0.3">
      <c r="B29" s="298" t="s">
        <v>2131</v>
      </c>
      <c r="C29" s="298"/>
      <c r="D29" s="298" t="s">
        <v>2132</v>
      </c>
      <c r="E29" s="298"/>
      <c r="F29" s="298" t="s">
        <v>2133</v>
      </c>
      <c r="G29" s="298"/>
      <c r="H29" s="298" t="s">
        <v>2134</v>
      </c>
      <c r="I29" s="298"/>
      <c r="J29" s="298" t="s">
        <v>2131</v>
      </c>
      <c r="K29" s="298"/>
      <c r="L29" s="298" t="s">
        <v>2132</v>
      </c>
      <c r="M29" s="298"/>
      <c r="N29" s="298" t="s">
        <v>2133</v>
      </c>
      <c r="O29" s="298"/>
      <c r="P29" s="298" t="s">
        <v>2134</v>
      </c>
      <c r="Q29" s="298"/>
      <c r="R29" s="212" t="s">
        <v>2131</v>
      </c>
      <c r="S29" s="212"/>
      <c r="T29" s="212" t="s">
        <v>2132</v>
      </c>
      <c r="U29" s="212"/>
      <c r="V29" s="212" t="s">
        <v>2133</v>
      </c>
      <c r="W29" s="212"/>
      <c r="X29" s="212" t="s">
        <v>2134</v>
      </c>
      <c r="Y29" s="212"/>
    </row>
    <row r="30" spans="1:25" x14ac:dyDescent="0.3">
      <c r="A30" t="s">
        <v>171</v>
      </c>
      <c r="B30" s="2">
        <v>4845</v>
      </c>
      <c r="C30" t="s">
        <v>173</v>
      </c>
      <c r="D30" s="2">
        <v>4493</v>
      </c>
      <c r="E30" t="s">
        <v>173</v>
      </c>
      <c r="F30" s="2">
        <v>352.00000000000199</v>
      </c>
      <c r="G30" t="s">
        <v>173</v>
      </c>
      <c r="H30" s="307">
        <v>7.83440908079239E-2</v>
      </c>
      <c r="I30" t="s">
        <v>173</v>
      </c>
      <c r="J30" s="2">
        <v>257496</v>
      </c>
      <c r="K30" t="s">
        <v>173</v>
      </c>
      <c r="L30" s="2">
        <v>254080.54029447603</v>
      </c>
      <c r="M30" t="s">
        <v>173</v>
      </c>
      <c r="N30" s="2">
        <v>3415.4597055243798</v>
      </c>
      <c r="O30" t="s">
        <v>173</v>
      </c>
      <c r="P30" s="307">
        <v>1.34424293240478E-2</v>
      </c>
      <c r="Q30" t="s">
        <v>173</v>
      </c>
      <c r="R30" s="2">
        <v>8711118</v>
      </c>
      <c r="S30" s="27"/>
      <c r="T30" s="2">
        <v>9295040.6123496909</v>
      </c>
      <c r="U30" s="27"/>
      <c r="V30" s="2">
        <v>-583922.61234968505</v>
      </c>
      <c r="W30" s="27"/>
      <c r="X30" s="185">
        <v>-6.2820878003896699E-2</v>
      </c>
      <c r="Y30" s="27"/>
    </row>
    <row r="31" spans="1:25" x14ac:dyDescent="0.3">
      <c r="A31" t="s">
        <v>2121</v>
      </c>
      <c r="B31" s="2">
        <v>121</v>
      </c>
      <c r="C31" t="s">
        <v>173</v>
      </c>
      <c r="D31" s="2">
        <v>149</v>
      </c>
      <c r="E31" t="s">
        <v>173</v>
      </c>
      <c r="F31" s="2">
        <v>-27.999999999999801</v>
      </c>
      <c r="G31" t="s">
        <v>173</v>
      </c>
      <c r="H31" s="307">
        <v>-0.187919463087247</v>
      </c>
      <c r="I31" t="s">
        <v>173</v>
      </c>
      <c r="J31" s="2">
        <v>87710</v>
      </c>
      <c r="K31" t="s">
        <v>173</v>
      </c>
      <c r="L31" s="2">
        <v>97617.578113996511</v>
      </c>
      <c r="M31" t="s">
        <v>173</v>
      </c>
      <c r="N31" s="2">
        <v>-9907.5781139964802</v>
      </c>
      <c r="O31" t="s">
        <v>173</v>
      </c>
      <c r="P31" s="307">
        <v>-0.10149379144017001</v>
      </c>
      <c r="Q31" t="s">
        <v>173</v>
      </c>
      <c r="R31" s="2">
        <v>4214760</v>
      </c>
      <c r="S31" s="27"/>
      <c r="T31" s="2">
        <v>4538820.2617395604</v>
      </c>
      <c r="U31" s="27"/>
      <c r="V31" s="2">
        <v>-324060.26173955604</v>
      </c>
      <c r="W31" s="27"/>
      <c r="X31" s="185">
        <v>-7.1397465211666206E-2</v>
      </c>
      <c r="Y31" s="27"/>
    </row>
    <row r="32" spans="1:25" x14ac:dyDescent="0.3">
      <c r="A32" t="s">
        <v>2122</v>
      </c>
      <c r="B32" s="2">
        <v>74</v>
      </c>
      <c r="C32" t="s">
        <v>173</v>
      </c>
      <c r="D32" s="2">
        <v>91.999999999999787</v>
      </c>
      <c r="E32" t="s">
        <v>173</v>
      </c>
      <c r="F32" s="2">
        <v>-17.999999999999801</v>
      </c>
      <c r="G32" t="s">
        <v>173</v>
      </c>
      <c r="H32" s="307">
        <v>-0.19565217391304102</v>
      </c>
      <c r="I32" t="s">
        <v>173</v>
      </c>
      <c r="J32" s="2">
        <v>53741</v>
      </c>
      <c r="K32" t="s">
        <v>173</v>
      </c>
      <c r="L32" s="2">
        <v>67550.689427725898</v>
      </c>
      <c r="M32" t="s">
        <v>173</v>
      </c>
      <c r="N32" s="2">
        <v>-13809.689427725902</v>
      </c>
      <c r="O32" t="s">
        <v>173</v>
      </c>
      <c r="P32" s="307">
        <v>-0.20443447053936001</v>
      </c>
      <c r="Q32" t="s">
        <v>173</v>
      </c>
      <c r="R32" s="2">
        <v>2041690</v>
      </c>
      <c r="S32" s="27"/>
      <c r="T32" s="2">
        <v>2546395.2333728699</v>
      </c>
      <c r="U32" s="27"/>
      <c r="V32" s="2">
        <v>-504705.23337287101</v>
      </c>
      <c r="W32" s="27"/>
      <c r="X32" s="185">
        <v>-0.19820380856759401</v>
      </c>
      <c r="Y32" s="27"/>
    </row>
    <row r="33" spans="1:25" x14ac:dyDescent="0.3">
      <c r="A33" t="s">
        <v>2123</v>
      </c>
      <c r="B33" s="2">
        <v>4</v>
      </c>
      <c r="C33" t="s">
        <v>173</v>
      </c>
      <c r="D33" s="2">
        <v>16</v>
      </c>
      <c r="E33" t="s">
        <v>173</v>
      </c>
      <c r="F33" s="2">
        <v>-12</v>
      </c>
      <c r="G33" t="s">
        <v>173</v>
      </c>
      <c r="H33" s="307">
        <v>-0.75</v>
      </c>
      <c r="I33" t="s">
        <v>173</v>
      </c>
      <c r="J33" s="2">
        <v>12369</v>
      </c>
      <c r="K33" t="s">
        <v>173</v>
      </c>
      <c r="L33" s="2">
        <v>12950</v>
      </c>
      <c r="M33" t="s">
        <v>173</v>
      </c>
      <c r="N33" s="2">
        <v>-581.00000000000705</v>
      </c>
      <c r="O33" t="s">
        <v>173</v>
      </c>
      <c r="P33" s="307">
        <v>-4.4864864864865399E-2</v>
      </c>
      <c r="Q33" t="s">
        <v>173</v>
      </c>
      <c r="R33" s="2">
        <v>424906</v>
      </c>
      <c r="S33" s="27"/>
      <c r="T33" s="2">
        <v>523525.00000002101</v>
      </c>
      <c r="U33" s="27"/>
      <c r="V33" s="2">
        <v>-98619.000000020707</v>
      </c>
      <c r="W33" s="27"/>
      <c r="X33" s="185">
        <v>-0.18837495821597197</v>
      </c>
      <c r="Y33" s="27"/>
    </row>
    <row r="34" spans="1:25" x14ac:dyDescent="0.3">
      <c r="A34" t="s">
        <v>2124</v>
      </c>
      <c r="B34" s="2">
        <v>2</v>
      </c>
      <c r="C34" t="s">
        <v>173</v>
      </c>
      <c r="D34" s="2">
        <v>8</v>
      </c>
      <c r="E34" t="s">
        <v>173</v>
      </c>
      <c r="F34" s="2">
        <v>-6</v>
      </c>
      <c r="G34" t="s">
        <v>173</v>
      </c>
      <c r="H34" s="307">
        <v>-0.75</v>
      </c>
      <c r="I34" t="s">
        <v>173</v>
      </c>
      <c r="J34" s="2">
        <v>1081</v>
      </c>
      <c r="K34" t="s">
        <v>173</v>
      </c>
      <c r="L34" s="2">
        <v>1430.99988880145</v>
      </c>
      <c r="M34" t="s">
        <v>173</v>
      </c>
      <c r="N34" s="2">
        <v>-349.99988880144997</v>
      </c>
      <c r="O34" t="s">
        <v>173</v>
      </c>
      <c r="P34" s="307">
        <v>-0.24458414814734603</v>
      </c>
      <c r="Q34" t="s">
        <v>173</v>
      </c>
      <c r="R34" s="2">
        <v>33428</v>
      </c>
      <c r="S34" s="27"/>
      <c r="T34" s="2">
        <v>37229.999999999702</v>
      </c>
      <c r="U34" s="27"/>
      <c r="V34" s="2">
        <v>-3801.9999999996703</v>
      </c>
      <c r="W34" s="27"/>
      <c r="X34" s="185">
        <v>-0.10212194466827</v>
      </c>
      <c r="Y34" s="27"/>
    </row>
    <row r="35" spans="1:25" x14ac:dyDescent="0.3">
      <c r="A35" t="s">
        <v>2125</v>
      </c>
      <c r="B35" s="2">
        <v>19</v>
      </c>
      <c r="C35" t="s">
        <v>173</v>
      </c>
      <c r="D35" s="2">
        <v>15</v>
      </c>
      <c r="E35" t="s">
        <v>173</v>
      </c>
      <c r="F35" s="2">
        <v>4.0000000000000098</v>
      </c>
      <c r="G35" t="s">
        <v>173</v>
      </c>
      <c r="H35" s="307">
        <v>0.266666666666667</v>
      </c>
      <c r="I35" t="s">
        <v>173</v>
      </c>
      <c r="J35" s="2">
        <v>9119</v>
      </c>
      <c r="K35" t="s">
        <v>173</v>
      </c>
      <c r="L35" s="2">
        <v>8049.9925864979296</v>
      </c>
      <c r="M35" t="s">
        <v>173</v>
      </c>
      <c r="N35" s="2">
        <v>1069.0074135020698</v>
      </c>
      <c r="O35" t="s">
        <v>173</v>
      </c>
      <c r="P35" s="307">
        <v>0.13279607428398099</v>
      </c>
      <c r="Q35" t="s">
        <v>173</v>
      </c>
      <c r="R35" s="2">
        <v>1072502</v>
      </c>
      <c r="S35" s="27"/>
      <c r="T35" s="2">
        <v>965987.99999998906</v>
      </c>
      <c r="U35" s="27"/>
      <c r="V35" s="2">
        <v>106514.000000011</v>
      </c>
      <c r="W35" s="27"/>
      <c r="X35" s="185">
        <v>0.11026430970158201</v>
      </c>
      <c r="Y35" s="27"/>
    </row>
    <row r="36" spans="1:25" x14ac:dyDescent="0.3">
      <c r="A36" t="s">
        <v>2126</v>
      </c>
      <c r="B36" s="2">
        <v>1</v>
      </c>
      <c r="C36" t="s">
        <v>173</v>
      </c>
      <c r="D36" s="2">
        <v>0</v>
      </c>
      <c r="E36" t="s">
        <v>173</v>
      </c>
      <c r="F36" s="2">
        <v>1</v>
      </c>
      <c r="G36" t="s">
        <v>173</v>
      </c>
      <c r="H36" t="s">
        <v>173</v>
      </c>
      <c r="I36" t="s">
        <v>173</v>
      </c>
      <c r="J36" s="2">
        <v>274</v>
      </c>
      <c r="K36" t="s">
        <v>173</v>
      </c>
      <c r="L36" s="2">
        <v>267</v>
      </c>
      <c r="M36" t="s">
        <v>173</v>
      </c>
      <c r="N36" s="2">
        <v>7.00000000000023</v>
      </c>
      <c r="O36" t="s">
        <v>173</v>
      </c>
      <c r="P36" s="307">
        <v>2.6217228464420299E-2</v>
      </c>
      <c r="Q36" t="s">
        <v>173</v>
      </c>
      <c r="R36" s="2">
        <v>28989</v>
      </c>
      <c r="S36" s="27"/>
      <c r="T36" s="2">
        <v>32177.9999999998</v>
      </c>
      <c r="U36" s="27"/>
      <c r="V36" s="2">
        <v>-3188.9999999998304</v>
      </c>
      <c r="W36" s="27"/>
      <c r="X36" s="185">
        <v>-9.9104978556773013E-2</v>
      </c>
      <c r="Y36" s="27"/>
    </row>
    <row r="37" spans="1:25" x14ac:dyDescent="0.3">
      <c r="A37" t="s">
        <v>2127</v>
      </c>
      <c r="B37" s="2">
        <v>14</v>
      </c>
      <c r="C37" t="s">
        <v>173</v>
      </c>
      <c r="D37" s="2">
        <v>10</v>
      </c>
      <c r="E37" t="s">
        <v>173</v>
      </c>
      <c r="F37" s="2">
        <v>4</v>
      </c>
      <c r="G37" t="s">
        <v>173</v>
      </c>
      <c r="H37" s="307">
        <v>0.4</v>
      </c>
      <c r="I37" t="s">
        <v>173</v>
      </c>
      <c r="J37" s="2">
        <v>1536</v>
      </c>
      <c r="K37" t="s">
        <v>173</v>
      </c>
      <c r="L37" s="2">
        <v>478</v>
      </c>
      <c r="M37" t="s">
        <v>173</v>
      </c>
      <c r="N37" s="2">
        <v>1058</v>
      </c>
      <c r="O37" t="s">
        <v>173</v>
      </c>
      <c r="P37" s="307">
        <v>2.2133891213389099</v>
      </c>
      <c r="Q37" t="s">
        <v>173</v>
      </c>
      <c r="R37" s="2">
        <v>61590</v>
      </c>
      <c r="S37" s="27"/>
      <c r="T37" s="2">
        <v>26562.999999999702</v>
      </c>
      <c r="U37" s="27"/>
      <c r="V37" s="2">
        <v>35027.000000000298</v>
      </c>
      <c r="W37" s="27"/>
      <c r="X37" s="185">
        <v>1.3186387079772899</v>
      </c>
      <c r="Y37" s="27"/>
    </row>
    <row r="38" spans="1:25" x14ac:dyDescent="0.3">
      <c r="A38" t="s">
        <v>2128</v>
      </c>
      <c r="B38" s="2">
        <v>7</v>
      </c>
      <c r="C38" t="s">
        <v>173</v>
      </c>
      <c r="D38" s="2">
        <v>8</v>
      </c>
      <c r="E38" t="s">
        <v>173</v>
      </c>
      <c r="F38" s="2">
        <v>-1</v>
      </c>
      <c r="G38" t="s">
        <v>173</v>
      </c>
      <c r="H38" s="307">
        <v>-0.125</v>
      </c>
      <c r="I38" t="s">
        <v>173</v>
      </c>
      <c r="J38" s="2">
        <v>9590</v>
      </c>
      <c r="K38" t="s">
        <v>173</v>
      </c>
      <c r="L38" s="2">
        <v>6890.8962109712211</v>
      </c>
      <c r="M38" t="s">
        <v>173</v>
      </c>
      <c r="N38" s="2">
        <v>2699.1037890287803</v>
      </c>
      <c r="O38" t="s">
        <v>173</v>
      </c>
      <c r="P38" s="307">
        <v>0.39169125559189999</v>
      </c>
      <c r="Q38" t="s">
        <v>173</v>
      </c>
      <c r="R38" s="2">
        <v>551655</v>
      </c>
      <c r="S38" s="27"/>
      <c r="T38" s="2">
        <v>406941.02836667298</v>
      </c>
      <c r="U38" s="27"/>
      <c r="V38" s="2">
        <v>144713.97163332699</v>
      </c>
      <c r="W38" s="27"/>
      <c r="X38" s="185">
        <v>0.35561411002021898</v>
      </c>
      <c r="Y38" s="27"/>
    </row>
    <row r="39" spans="1:25" x14ac:dyDescent="0.3">
      <c r="A39" t="s">
        <v>2129</v>
      </c>
      <c r="B39" s="2">
        <v>4724</v>
      </c>
      <c r="C39" t="s">
        <v>173</v>
      </c>
      <c r="D39" s="2">
        <v>4344</v>
      </c>
      <c r="E39" t="s">
        <v>173</v>
      </c>
      <c r="F39" s="2">
        <v>379.99999999999903</v>
      </c>
      <c r="G39" t="s">
        <v>173</v>
      </c>
      <c r="H39" s="307">
        <v>8.7476979742172903E-2</v>
      </c>
      <c r="I39" t="s">
        <v>173</v>
      </c>
      <c r="J39" s="2">
        <v>169786</v>
      </c>
      <c r="K39" t="s">
        <v>173</v>
      </c>
      <c r="L39" s="2">
        <v>156462.96218047899</v>
      </c>
      <c r="M39" t="s">
        <v>173</v>
      </c>
      <c r="N39" s="2">
        <v>13323.037819521202</v>
      </c>
      <c r="O39" t="s">
        <v>173</v>
      </c>
      <c r="P39" s="307">
        <v>8.5151384288334797E-2</v>
      </c>
      <c r="Q39" t="s">
        <v>173</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97" t="s">
        <v>2135</v>
      </c>
      <c r="B41" s="297"/>
      <c r="C41" s="297"/>
      <c r="D41" s="297"/>
      <c r="E41" s="297"/>
      <c r="F41" s="297"/>
      <c r="G41" s="297"/>
      <c r="H41" s="297"/>
      <c r="I41" s="297"/>
      <c r="J41" s="297"/>
      <c r="K41" s="297"/>
      <c r="L41" s="297"/>
      <c r="M41" s="297"/>
      <c r="N41" s="297"/>
      <c r="O41" s="297"/>
      <c r="P41" s="297"/>
      <c r="Q41" s="297"/>
      <c r="R41" s="211"/>
      <c r="S41" s="211"/>
      <c r="T41" s="211"/>
      <c r="U41" s="211"/>
      <c r="V41" s="211"/>
      <c r="W41" s="211"/>
      <c r="X41" s="211"/>
      <c r="Y41" s="211"/>
    </row>
    <row r="42" spans="1:25" ht="14.4" customHeight="1" x14ac:dyDescent="0.3">
      <c r="B42" s="298" t="s">
        <v>2136</v>
      </c>
      <c r="C42" s="298"/>
      <c r="D42" s="298" t="s">
        <v>2137</v>
      </c>
      <c r="E42" s="298"/>
      <c r="F42" s="298" t="s">
        <v>2560</v>
      </c>
      <c r="G42" s="298"/>
      <c r="H42" s="298" t="s">
        <v>2561</v>
      </c>
      <c r="I42" s="298"/>
      <c r="J42" s="298" t="s">
        <v>2136</v>
      </c>
      <c r="K42" s="298"/>
      <c r="L42" s="298" t="s">
        <v>2137</v>
      </c>
      <c r="M42" s="298"/>
      <c r="N42" s="298" t="s">
        <v>2560</v>
      </c>
      <c r="O42" s="298"/>
      <c r="P42" s="298" t="s">
        <v>2561</v>
      </c>
      <c r="Q42" s="298"/>
      <c r="R42" s="212" t="s">
        <v>2136</v>
      </c>
      <c r="S42" s="212"/>
      <c r="T42" s="212" t="s">
        <v>2137</v>
      </c>
      <c r="U42" s="212"/>
      <c r="V42" s="212" t="s">
        <v>2138</v>
      </c>
      <c r="W42" s="212"/>
      <c r="X42" s="212" t="s">
        <v>2139</v>
      </c>
      <c r="Y42" s="212"/>
    </row>
    <row r="43" spans="1:25" x14ac:dyDescent="0.3">
      <c r="A43" t="s">
        <v>171</v>
      </c>
      <c r="B43" s="2">
        <v>9316</v>
      </c>
      <c r="C43" t="s">
        <v>173</v>
      </c>
      <c r="D43" s="2">
        <v>8292.0033236757408</v>
      </c>
      <c r="E43" t="s">
        <v>173</v>
      </c>
      <c r="F43" s="2">
        <v>1023.9966763242592</v>
      </c>
      <c r="G43" t="s">
        <v>173</v>
      </c>
      <c r="H43" s="307">
        <v>0.1234920725852211</v>
      </c>
      <c r="I43" t="s">
        <v>173</v>
      </c>
      <c r="J43" s="2">
        <v>651739</v>
      </c>
      <c r="K43" t="s">
        <v>173</v>
      </c>
      <c r="L43" s="2">
        <v>585549.43417868996</v>
      </c>
      <c r="M43" t="s">
        <v>173</v>
      </c>
      <c r="N43" s="2">
        <v>66189.56582131004</v>
      </c>
      <c r="O43" t="s">
        <v>173</v>
      </c>
      <c r="P43" s="307">
        <v>0.11303839088180419</v>
      </c>
      <c r="Q43" t="s">
        <v>173</v>
      </c>
      <c r="R43" s="2">
        <v>30827105</v>
      </c>
      <c r="S43" s="27"/>
      <c r="T43" s="2">
        <v>27958914.915998198</v>
      </c>
      <c r="U43" s="27"/>
      <c r="V43" s="2">
        <v>2868190.0840018019</v>
      </c>
      <c r="W43" s="27"/>
      <c r="X43" s="185">
        <v>9.3041175420196021E-2</v>
      </c>
      <c r="Y43" s="27"/>
    </row>
    <row r="44" spans="1:25" x14ac:dyDescent="0.3">
      <c r="A44" t="s">
        <v>2121</v>
      </c>
      <c r="B44" s="2">
        <v>589</v>
      </c>
      <c r="C44" t="s">
        <v>173</v>
      </c>
      <c r="D44" s="2">
        <v>941.00332367574003</v>
      </c>
      <c r="E44" t="s">
        <v>173</v>
      </c>
      <c r="F44" s="2">
        <v>-352.00332367574003</v>
      </c>
      <c r="G44" t="s">
        <v>173</v>
      </c>
      <c r="H44" s="307">
        <v>-0.37407234896976488</v>
      </c>
      <c r="I44" t="s">
        <v>173</v>
      </c>
      <c r="J44" s="2">
        <v>322367</v>
      </c>
      <c r="K44" t="s">
        <v>173</v>
      </c>
      <c r="L44" s="2">
        <v>328979.503660683</v>
      </c>
      <c r="M44" t="s">
        <v>173</v>
      </c>
      <c r="N44" s="2">
        <v>-6612.5036606829963</v>
      </c>
      <c r="O44" t="s">
        <v>173</v>
      </c>
      <c r="P44" s="307">
        <v>-2.0100047532150465E-2</v>
      </c>
      <c r="Q44" t="s">
        <v>173</v>
      </c>
      <c r="R44" s="2">
        <v>19743811</v>
      </c>
      <c r="S44" s="27"/>
      <c r="T44" s="2">
        <v>18701415.613647502</v>
      </c>
      <c r="U44" s="27"/>
      <c r="V44" s="2">
        <v>1042395.3863524981</v>
      </c>
      <c r="W44" s="27"/>
      <c r="X44" s="185">
        <v>5.2796057779954338E-2</v>
      </c>
      <c r="Y44" s="27"/>
    </row>
    <row r="45" spans="1:25" x14ac:dyDescent="0.3">
      <c r="A45" t="s">
        <v>2122</v>
      </c>
      <c r="B45" s="2">
        <v>347</v>
      </c>
      <c r="C45" t="s">
        <v>173</v>
      </c>
      <c r="D45" s="2">
        <v>659.00332367574003</v>
      </c>
      <c r="E45" t="s">
        <v>173</v>
      </c>
      <c r="F45" s="2">
        <v>-312.00332367574003</v>
      </c>
      <c r="G45" t="s">
        <v>173</v>
      </c>
      <c r="H45" s="307">
        <v>-0.473447268726159</v>
      </c>
      <c r="I45" t="s">
        <v>173</v>
      </c>
      <c r="J45" s="2">
        <v>225859</v>
      </c>
      <c r="K45" t="s">
        <v>173</v>
      </c>
      <c r="L45" s="2">
        <v>256242.57857920602</v>
      </c>
      <c r="M45" t="s">
        <v>173</v>
      </c>
      <c r="N45" s="2">
        <v>-30383.57857920602</v>
      </c>
      <c r="O45" t="s">
        <v>173</v>
      </c>
      <c r="P45" s="307">
        <v>-0.11857349683130154</v>
      </c>
      <c r="Q45" t="s">
        <v>173</v>
      </c>
      <c r="R45" s="2">
        <v>11672897</v>
      </c>
      <c r="S45" s="27"/>
      <c r="T45" s="2">
        <v>12409856.586255699</v>
      </c>
      <c r="U45" s="27"/>
      <c r="V45" s="2">
        <v>-736959.5862556994</v>
      </c>
      <c r="W45" s="27"/>
      <c r="X45" s="185">
        <v>-6.3134249043377957E-2</v>
      </c>
      <c r="Y45" s="27"/>
    </row>
    <row r="46" spans="1:25" x14ac:dyDescent="0.3">
      <c r="A46" t="s">
        <v>2123</v>
      </c>
      <c r="B46" s="2">
        <v>74</v>
      </c>
      <c r="C46" t="s">
        <v>173</v>
      </c>
      <c r="D46" s="2">
        <v>155</v>
      </c>
      <c r="E46" t="s">
        <v>173</v>
      </c>
      <c r="F46" s="2">
        <v>-81</v>
      </c>
      <c r="G46" t="s">
        <v>173</v>
      </c>
      <c r="H46" s="307">
        <v>-0.52258064516129032</v>
      </c>
      <c r="I46" t="s">
        <v>173</v>
      </c>
      <c r="J46" s="2">
        <v>34407</v>
      </c>
      <c r="K46" t="s">
        <v>173</v>
      </c>
      <c r="L46" s="2">
        <v>32426.9774258982</v>
      </c>
      <c r="M46" t="s">
        <v>173</v>
      </c>
      <c r="N46" s="2">
        <v>1980.0225741018003</v>
      </c>
      <c r="O46" t="s">
        <v>173</v>
      </c>
      <c r="P46" s="307">
        <v>6.1060966247209685E-2</v>
      </c>
      <c r="Q46" t="s">
        <v>173</v>
      </c>
      <c r="R46" s="2">
        <v>1694380</v>
      </c>
      <c r="S46" s="27"/>
      <c r="T46" s="2">
        <v>1640279.00000001</v>
      </c>
      <c r="U46" s="27"/>
      <c r="V46" s="2">
        <v>54100.999999989988</v>
      </c>
      <c r="W46" s="27"/>
      <c r="X46" s="185">
        <v>3.1929673390850927E-2</v>
      </c>
      <c r="Y46" s="27"/>
    </row>
    <row r="47" spans="1:25" x14ac:dyDescent="0.3">
      <c r="A47" t="s">
        <v>2124</v>
      </c>
      <c r="B47" s="2">
        <v>15</v>
      </c>
      <c r="C47" t="s">
        <v>173</v>
      </c>
      <c r="D47" s="2">
        <v>5</v>
      </c>
      <c r="E47" t="s">
        <v>173</v>
      </c>
      <c r="F47" s="2">
        <v>10</v>
      </c>
      <c r="G47" t="s">
        <v>173</v>
      </c>
      <c r="H47" s="307">
        <v>2</v>
      </c>
      <c r="I47" t="s">
        <v>173</v>
      </c>
      <c r="J47" s="2">
        <v>4116</v>
      </c>
      <c r="K47" t="s">
        <v>173</v>
      </c>
      <c r="L47" s="2">
        <v>4461.9925864979496</v>
      </c>
      <c r="M47" t="s">
        <v>173</v>
      </c>
      <c r="N47" s="2">
        <v>-345.99258649794956</v>
      </c>
      <c r="O47" t="s">
        <v>173</v>
      </c>
      <c r="P47" s="307">
        <v>-7.7542169734868646E-2</v>
      </c>
      <c r="Q47" t="s">
        <v>173</v>
      </c>
      <c r="R47" s="2">
        <v>122657</v>
      </c>
      <c r="S47" s="27"/>
      <c r="T47" s="2">
        <v>125020.003938585</v>
      </c>
      <c r="U47" s="27"/>
      <c r="V47" s="2">
        <v>-2363.0039385849959</v>
      </c>
      <c r="W47" s="27"/>
      <c r="X47" s="185">
        <v>-1.9265137241127665E-2</v>
      </c>
      <c r="Y47" s="27"/>
    </row>
    <row r="48" spans="1:25" x14ac:dyDescent="0.3">
      <c r="A48" t="s">
        <v>2125</v>
      </c>
      <c r="B48" s="2">
        <v>96</v>
      </c>
      <c r="C48" t="s">
        <v>173</v>
      </c>
      <c r="D48" s="2">
        <v>53</v>
      </c>
      <c r="E48" t="s">
        <v>173</v>
      </c>
      <c r="F48" s="2">
        <v>43</v>
      </c>
      <c r="G48" t="s">
        <v>173</v>
      </c>
      <c r="H48" s="307">
        <v>0.81132075471698117</v>
      </c>
      <c r="I48" t="s">
        <v>173</v>
      </c>
      <c r="J48" s="2">
        <v>35138</v>
      </c>
      <c r="K48" t="s">
        <v>173</v>
      </c>
      <c r="L48" s="2">
        <v>25049.955518987699</v>
      </c>
      <c r="M48" t="s">
        <v>173</v>
      </c>
      <c r="N48" s="2">
        <v>10088.044481012301</v>
      </c>
      <c r="O48" t="s">
        <v>173</v>
      </c>
      <c r="P48" s="307">
        <v>0.40271706164769955</v>
      </c>
      <c r="Q48" t="s">
        <v>173</v>
      </c>
      <c r="R48" s="2">
        <v>4906293</v>
      </c>
      <c r="S48" s="27"/>
      <c r="T48" s="2">
        <v>3809082</v>
      </c>
      <c r="U48" s="27"/>
      <c r="V48" s="2">
        <v>1097211</v>
      </c>
      <c r="W48" s="27"/>
      <c r="X48" s="185">
        <v>0.22363340306011076</v>
      </c>
      <c r="Y48" s="27"/>
    </row>
    <row r="49" spans="1:25" x14ac:dyDescent="0.3">
      <c r="A49" t="s">
        <v>2126</v>
      </c>
      <c r="B49" s="2">
        <v>2</v>
      </c>
      <c r="C49" t="s">
        <v>173</v>
      </c>
      <c r="D49" s="2">
        <v>5</v>
      </c>
      <c r="E49" t="s">
        <v>173</v>
      </c>
      <c r="F49" s="2">
        <v>-3</v>
      </c>
      <c r="G49" t="s">
        <v>173</v>
      </c>
      <c r="H49" s="307">
        <v>-0.6</v>
      </c>
      <c r="I49" t="s">
        <v>173</v>
      </c>
      <c r="J49" s="2">
        <v>853</v>
      </c>
      <c r="K49" t="s">
        <v>173</v>
      </c>
      <c r="L49" s="2">
        <v>728</v>
      </c>
      <c r="M49" t="s">
        <v>173</v>
      </c>
      <c r="N49" s="2">
        <v>125</v>
      </c>
      <c r="O49" t="s">
        <v>173</v>
      </c>
      <c r="P49" s="307">
        <v>0.1717032967032967</v>
      </c>
      <c r="Q49" t="s">
        <v>173</v>
      </c>
      <c r="R49" s="2">
        <v>109178</v>
      </c>
      <c r="S49" s="27"/>
      <c r="T49" s="2">
        <v>96399.000000000291</v>
      </c>
      <c r="U49" s="27"/>
      <c r="V49" s="2">
        <v>12778.999999999709</v>
      </c>
      <c r="W49" s="27"/>
      <c r="X49" s="185">
        <v>0.1170473904999149</v>
      </c>
      <c r="Y49" s="27"/>
    </row>
    <row r="50" spans="1:25" x14ac:dyDescent="0.3">
      <c r="A50" t="s">
        <v>2127</v>
      </c>
      <c r="B50" s="2">
        <v>22</v>
      </c>
      <c r="C50" t="s">
        <v>173</v>
      </c>
      <c r="D50" s="2">
        <v>51</v>
      </c>
      <c r="E50" t="s">
        <v>173</v>
      </c>
      <c r="F50" s="2">
        <v>-29</v>
      </c>
      <c r="G50" t="s">
        <v>173</v>
      </c>
      <c r="H50" s="307">
        <v>-0.56862745098039214</v>
      </c>
      <c r="I50" t="s">
        <v>173</v>
      </c>
      <c r="J50" s="2">
        <v>3021</v>
      </c>
      <c r="K50" t="s">
        <v>173</v>
      </c>
      <c r="L50" s="2">
        <v>994</v>
      </c>
      <c r="M50" t="s">
        <v>173</v>
      </c>
      <c r="N50" s="2">
        <v>2027</v>
      </c>
      <c r="O50" t="s">
        <v>173</v>
      </c>
      <c r="P50" s="307">
        <v>2.0392354124748491</v>
      </c>
      <c r="Q50" t="s">
        <v>173</v>
      </c>
      <c r="R50" s="2">
        <v>162339</v>
      </c>
      <c r="S50" s="27"/>
      <c r="T50" s="2">
        <v>59024.0000000004</v>
      </c>
      <c r="U50" s="27"/>
      <c r="V50" s="2">
        <v>103314.99999999959</v>
      </c>
      <c r="W50" s="27"/>
      <c r="X50" s="185">
        <v>0.63641515593911258</v>
      </c>
      <c r="Y50" s="27"/>
    </row>
    <row r="51" spans="1:25" x14ac:dyDescent="0.3">
      <c r="A51" t="s">
        <v>2128</v>
      </c>
      <c r="B51" s="2">
        <v>33</v>
      </c>
      <c r="C51" t="s">
        <v>173</v>
      </c>
      <c r="D51" s="2">
        <v>13</v>
      </c>
      <c r="E51" t="s">
        <v>173</v>
      </c>
      <c r="F51" s="2">
        <v>20</v>
      </c>
      <c r="G51" t="s">
        <v>173</v>
      </c>
      <c r="H51" s="307">
        <v>1.5384615384615388</v>
      </c>
      <c r="I51" t="s">
        <v>173</v>
      </c>
      <c r="J51" s="2">
        <v>18973</v>
      </c>
      <c r="K51" t="s">
        <v>173</v>
      </c>
      <c r="L51" s="2">
        <v>9075.9995500935202</v>
      </c>
      <c r="M51" t="s">
        <v>173</v>
      </c>
      <c r="N51" s="2">
        <v>9897.0004499064798</v>
      </c>
      <c r="O51" t="s">
        <v>173</v>
      </c>
      <c r="P51" s="307">
        <v>1.0904584553229182</v>
      </c>
      <c r="Q51" t="s">
        <v>173</v>
      </c>
      <c r="R51" s="2">
        <v>1076067</v>
      </c>
      <c r="S51" s="27"/>
      <c r="T51" s="2">
        <v>561755.02345316205</v>
      </c>
      <c r="U51" s="27"/>
      <c r="V51" s="2">
        <v>514311.97654683795</v>
      </c>
      <c r="W51" s="27"/>
      <c r="X51" s="185">
        <v>0.4779553471548128</v>
      </c>
      <c r="Y51" s="27"/>
    </row>
    <row r="52" spans="1:25" x14ac:dyDescent="0.3">
      <c r="A52" t="s">
        <v>2129</v>
      </c>
      <c r="B52" s="2">
        <v>8727</v>
      </c>
      <c r="C52" t="s">
        <v>173</v>
      </c>
      <c r="D52" s="2">
        <v>7351</v>
      </c>
      <c r="E52" t="s">
        <v>173</v>
      </c>
      <c r="F52" s="2">
        <v>1376</v>
      </c>
      <c r="G52" t="s">
        <v>173</v>
      </c>
      <c r="H52" s="307">
        <v>0.18718541695007482</v>
      </c>
      <c r="I52" t="s">
        <v>173</v>
      </c>
      <c r="J52" s="2">
        <v>329372</v>
      </c>
      <c r="K52" t="s">
        <v>173</v>
      </c>
      <c r="L52" s="2">
        <v>256569.93051800801</v>
      </c>
      <c r="M52" t="s">
        <v>173</v>
      </c>
      <c r="N52" s="2">
        <v>72802.069481991988</v>
      </c>
      <c r="O52" t="s">
        <v>173</v>
      </c>
      <c r="P52" s="307">
        <v>0.28375137076666196</v>
      </c>
      <c r="Q52" t="s">
        <v>173</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2140</v>
      </c>
      <c r="C1" s="369"/>
      <c r="D1" s="369"/>
      <c r="E1" s="369"/>
      <c r="F1" s="369"/>
      <c r="G1" s="369"/>
    </row>
    <row r="2" spans="1:7" ht="14.4" customHeight="1" x14ac:dyDescent="0.3">
      <c r="A2" t="s">
        <v>173</v>
      </c>
      <c r="B2" s="375" t="str">
        <f>Population!B3</f>
        <v>City of McFarland</v>
      </c>
      <c r="C2" s="375"/>
      <c r="D2" s="375" t="str">
        <f>Population!B4</f>
        <v>Kern County</v>
      </c>
      <c r="E2" s="375"/>
      <c r="F2" s="370" t="s">
        <v>174</v>
      </c>
      <c r="G2" s="370"/>
    </row>
    <row r="3" spans="1:7" x14ac:dyDescent="0.3">
      <c r="A3" s="18"/>
      <c r="B3" s="18"/>
      <c r="C3" s="18"/>
      <c r="D3" s="18"/>
      <c r="E3" s="18"/>
      <c r="F3" s="18"/>
      <c r="G3" s="18"/>
    </row>
    <row r="4" spans="1:7" x14ac:dyDescent="0.3">
      <c r="A4" s="297" t="s">
        <v>2141</v>
      </c>
      <c r="B4" s="297"/>
      <c r="C4" s="297"/>
      <c r="D4" s="297"/>
      <c r="E4" s="297"/>
      <c r="F4" s="122"/>
      <c r="G4" s="122"/>
    </row>
    <row r="5" spans="1:7" x14ac:dyDescent="0.3">
      <c r="A5" t="s">
        <v>175</v>
      </c>
      <c r="B5" s="2">
        <v>12707</v>
      </c>
      <c r="C5" t="s">
        <v>173</v>
      </c>
      <c r="D5" s="2">
        <v>839631</v>
      </c>
      <c r="E5" t="s">
        <v>173</v>
      </c>
      <c r="F5" s="2">
        <v>37253956</v>
      </c>
      <c r="G5" s="27"/>
    </row>
    <row r="6" spans="1:7" x14ac:dyDescent="0.3">
      <c r="A6" s="18"/>
      <c r="B6" s="18"/>
      <c r="C6" s="18"/>
      <c r="D6" s="18"/>
      <c r="E6" s="18"/>
      <c r="F6" s="123"/>
      <c r="G6" s="123"/>
    </row>
    <row r="7" spans="1:7" x14ac:dyDescent="0.3">
      <c r="A7" s="297" t="s">
        <v>2142</v>
      </c>
      <c r="B7" s="297"/>
      <c r="C7" s="297"/>
      <c r="D7" s="297"/>
      <c r="E7" s="297"/>
      <c r="F7" s="122"/>
      <c r="G7" s="122"/>
    </row>
    <row r="8" spans="1:7" x14ac:dyDescent="0.3">
      <c r="A8" t="s">
        <v>2143</v>
      </c>
      <c r="B8" s="2">
        <v>12707</v>
      </c>
      <c r="C8" t="s">
        <v>173</v>
      </c>
      <c r="D8" s="2">
        <v>839631</v>
      </c>
      <c r="E8" t="s">
        <v>173</v>
      </c>
      <c r="F8" s="2">
        <v>37253956</v>
      </c>
      <c r="G8" s="27"/>
    </row>
    <row r="9" spans="1:7" x14ac:dyDescent="0.3">
      <c r="A9" t="s">
        <v>2144</v>
      </c>
      <c r="B9" s="2">
        <v>5433</v>
      </c>
      <c r="C9" s="299">
        <v>0.42799999999999999</v>
      </c>
      <c r="D9" s="2">
        <v>499766</v>
      </c>
      <c r="E9" s="299">
        <v>0.5952209958898611</v>
      </c>
      <c r="F9" s="2">
        <v>21453934</v>
      </c>
      <c r="G9" s="27">
        <v>0.57599999999999996</v>
      </c>
    </row>
    <row r="10" spans="1:7" x14ac:dyDescent="0.3">
      <c r="A10" t="s">
        <v>2145</v>
      </c>
      <c r="B10" s="2">
        <v>236</v>
      </c>
      <c r="C10" s="299">
        <v>1.9E-2</v>
      </c>
      <c r="D10" s="2">
        <v>48921</v>
      </c>
      <c r="E10" s="299">
        <v>5.8264880643997187E-2</v>
      </c>
      <c r="F10" s="2">
        <v>2299072</v>
      </c>
      <c r="G10" s="27">
        <v>6.2E-2</v>
      </c>
    </row>
    <row r="11" spans="1:7" x14ac:dyDescent="0.3">
      <c r="A11" t="s">
        <v>2146</v>
      </c>
      <c r="B11" s="2">
        <v>171</v>
      </c>
      <c r="C11" s="299">
        <v>1.2999999999999999E-2</v>
      </c>
      <c r="D11" s="2">
        <v>12676</v>
      </c>
      <c r="E11" s="299">
        <v>1.5097108134406663E-2</v>
      </c>
      <c r="F11" s="2">
        <v>362801</v>
      </c>
      <c r="G11" s="27">
        <v>0.01</v>
      </c>
    </row>
    <row r="12" spans="1:7" x14ac:dyDescent="0.3">
      <c r="A12" t="s">
        <v>2147</v>
      </c>
      <c r="B12" s="2">
        <v>84</v>
      </c>
      <c r="C12" s="299">
        <v>7.0000000000000001E-3</v>
      </c>
      <c r="D12" s="2">
        <v>34846</v>
      </c>
      <c r="E12" s="299">
        <v>4.1501564377684957E-2</v>
      </c>
      <c r="F12" s="2">
        <v>4861007</v>
      </c>
      <c r="G12" s="27">
        <v>0.13</v>
      </c>
    </row>
    <row r="13" spans="1:7" x14ac:dyDescent="0.3">
      <c r="A13" t="s">
        <v>2148</v>
      </c>
      <c r="B13" s="2">
        <v>6</v>
      </c>
      <c r="C13" s="299">
        <v>0</v>
      </c>
      <c r="D13" s="2">
        <v>1252</v>
      </c>
      <c r="E13" s="299">
        <v>1.4911312231206328E-3</v>
      </c>
      <c r="F13" s="2">
        <v>144386</v>
      </c>
      <c r="G13" s="27">
        <v>4.0000000000000001E-3</v>
      </c>
    </row>
    <row r="14" spans="1:7" x14ac:dyDescent="0.3">
      <c r="A14" t="s">
        <v>2149</v>
      </c>
      <c r="B14" s="2">
        <v>6330</v>
      </c>
      <c r="C14" s="299">
        <v>0.498</v>
      </c>
      <c r="D14" s="2">
        <v>204314</v>
      </c>
      <c r="E14" s="299">
        <v>0.24333784722098159</v>
      </c>
      <c r="F14" s="2">
        <v>6317372</v>
      </c>
      <c r="G14" s="27">
        <v>0.17</v>
      </c>
    </row>
    <row r="15" spans="1:7" x14ac:dyDescent="0.3">
      <c r="A15" t="s">
        <v>1734</v>
      </c>
      <c r="B15" s="2">
        <v>447</v>
      </c>
      <c r="C15" s="299">
        <v>3.5000000000000003E-2</v>
      </c>
      <c r="D15" s="2">
        <v>37856</v>
      </c>
      <c r="E15" s="299">
        <v>4.5086472509947823E-2</v>
      </c>
      <c r="F15" s="2">
        <v>1815384</v>
      </c>
      <c r="G15" s="27">
        <v>4.9000000000000002E-2</v>
      </c>
    </row>
    <row r="16" spans="1:7" x14ac:dyDescent="0.3">
      <c r="A16" s="18"/>
      <c r="B16" s="18"/>
      <c r="C16" s="18"/>
      <c r="D16" s="18"/>
      <c r="E16" s="18"/>
      <c r="F16" s="123"/>
      <c r="G16" s="123"/>
    </row>
    <row r="17" spans="1:9" x14ac:dyDescent="0.3">
      <c r="A17" s="297" t="s">
        <v>2150</v>
      </c>
      <c r="B17" s="297"/>
      <c r="C17" s="297"/>
      <c r="D17" s="297"/>
      <c r="E17" s="297"/>
      <c r="F17" s="122"/>
      <c r="G17" s="122"/>
    </row>
    <row r="18" spans="1:9" x14ac:dyDescent="0.3">
      <c r="A18" t="s">
        <v>2143</v>
      </c>
      <c r="B18" s="2">
        <v>12707</v>
      </c>
      <c r="C18" t="s">
        <v>173</v>
      </c>
      <c r="D18" s="2">
        <v>839631</v>
      </c>
      <c r="E18" t="s">
        <v>173</v>
      </c>
      <c r="F18" s="2">
        <v>37253956</v>
      </c>
      <c r="G18" s="27"/>
    </row>
    <row r="19" spans="1:9" x14ac:dyDescent="0.3">
      <c r="A19" t="s">
        <v>2151</v>
      </c>
      <c r="B19" s="2">
        <v>1082</v>
      </c>
      <c r="C19" s="299">
        <v>8.5000000000000006E-2</v>
      </c>
      <c r="D19" s="2">
        <v>426598</v>
      </c>
      <c r="E19" s="299">
        <v>0.50807795329138639</v>
      </c>
      <c r="F19" s="2">
        <v>23240237</v>
      </c>
      <c r="G19" s="27">
        <v>0.624</v>
      </c>
    </row>
    <row r="20" spans="1:9" x14ac:dyDescent="0.3">
      <c r="A20" t="s">
        <v>2152</v>
      </c>
      <c r="B20" s="2">
        <v>743</v>
      </c>
      <c r="C20" s="299">
        <v>5.8000000000000003E-2</v>
      </c>
      <c r="D20" s="2">
        <v>323794</v>
      </c>
      <c r="E20" s="299">
        <v>0.38563845308236594</v>
      </c>
      <c r="F20" s="2">
        <v>14956253</v>
      </c>
      <c r="G20" s="27">
        <v>0.40100000000000002</v>
      </c>
    </row>
    <row r="21" spans="1:9" x14ac:dyDescent="0.3">
      <c r="A21" t="s">
        <v>2153</v>
      </c>
      <c r="B21" s="2">
        <v>171</v>
      </c>
      <c r="C21" s="299">
        <v>1.2999999999999999E-2</v>
      </c>
      <c r="D21" s="2">
        <v>45377</v>
      </c>
      <c r="E21" s="299">
        <v>5.4043978843087023E-2</v>
      </c>
      <c r="F21" s="2">
        <v>2163804</v>
      </c>
      <c r="G21" s="27">
        <v>5.8000000000000003E-2</v>
      </c>
      <c r="I21" s="2"/>
    </row>
    <row r="22" spans="1:9" x14ac:dyDescent="0.3">
      <c r="A22" t="s">
        <v>2154</v>
      </c>
      <c r="B22" s="2">
        <v>13</v>
      </c>
      <c r="C22" s="299">
        <v>1E-3</v>
      </c>
      <c r="D22" s="2">
        <v>5893</v>
      </c>
      <c r="E22" s="299">
        <v>7.0185593433305824E-3</v>
      </c>
      <c r="F22" s="2">
        <v>162250</v>
      </c>
      <c r="G22" s="27">
        <v>4.0000000000000001E-3</v>
      </c>
    </row>
    <row r="23" spans="1:9" x14ac:dyDescent="0.3">
      <c r="A23" t="s">
        <v>2155</v>
      </c>
      <c r="B23" s="2">
        <v>68</v>
      </c>
      <c r="C23" s="299">
        <v>5.0000000000000001E-3</v>
      </c>
      <c r="D23" s="2">
        <v>33100</v>
      </c>
      <c r="E23" s="299">
        <v>3.9422079461096604E-2</v>
      </c>
      <c r="F23" s="2">
        <v>4775070</v>
      </c>
      <c r="G23" s="27">
        <v>0.128</v>
      </c>
    </row>
    <row r="24" spans="1:9" x14ac:dyDescent="0.3">
      <c r="A24" t="s">
        <v>2156</v>
      </c>
      <c r="B24" s="2">
        <v>5</v>
      </c>
      <c r="C24" s="299">
        <v>0</v>
      </c>
      <c r="D24" s="2">
        <v>995</v>
      </c>
      <c r="E24" s="299">
        <v>1.1850443825918767E-3</v>
      </c>
      <c r="F24" s="2">
        <v>128577</v>
      </c>
      <c r="G24" s="27">
        <v>3.0000000000000001E-3</v>
      </c>
    </row>
    <row r="25" spans="1:9" x14ac:dyDescent="0.3">
      <c r="A25" t="s">
        <v>2157</v>
      </c>
      <c r="B25" s="2">
        <v>61</v>
      </c>
      <c r="C25" s="299">
        <v>5.0000000000000001E-3</v>
      </c>
      <c r="D25" s="2">
        <v>1472</v>
      </c>
      <c r="E25" s="299">
        <v>1.7531510866082838E-3</v>
      </c>
      <c r="F25" s="2">
        <v>85587</v>
      </c>
      <c r="G25" s="27">
        <v>2E-3</v>
      </c>
    </row>
    <row r="26" spans="1:9" x14ac:dyDescent="0.3">
      <c r="A26" t="s">
        <v>1741</v>
      </c>
      <c r="B26" s="2">
        <v>21</v>
      </c>
      <c r="C26" s="299">
        <v>2E-3</v>
      </c>
      <c r="D26" s="2">
        <v>15967</v>
      </c>
      <c r="E26" s="299">
        <v>1.9016687092306025E-2</v>
      </c>
      <c r="F26" s="2">
        <v>968696</v>
      </c>
      <c r="G26" s="27">
        <v>2.5999999999999999E-2</v>
      </c>
    </row>
    <row r="27" spans="1:9" x14ac:dyDescent="0.3">
      <c r="A27" t="s">
        <v>2158</v>
      </c>
      <c r="B27" s="2">
        <v>11625</v>
      </c>
      <c r="C27" s="299">
        <v>0.91500000000000004</v>
      </c>
      <c r="D27" s="2">
        <v>413033</v>
      </c>
      <c r="E27" s="299">
        <v>0.49192204670861367</v>
      </c>
      <c r="F27" s="2">
        <v>14013719</v>
      </c>
      <c r="G27" s="27">
        <v>0.376</v>
      </c>
    </row>
    <row r="28" spans="1:9" x14ac:dyDescent="0.3">
      <c r="A28" t="s">
        <v>2152</v>
      </c>
      <c r="B28" s="2">
        <v>4690</v>
      </c>
      <c r="C28" s="299">
        <v>0.36899999999999999</v>
      </c>
      <c r="D28" s="2">
        <v>175972</v>
      </c>
      <c r="E28" s="299">
        <v>0.20958254280749519</v>
      </c>
      <c r="F28" s="2">
        <v>6497681</v>
      </c>
      <c r="G28" s="27">
        <v>0.17399999999999999</v>
      </c>
    </row>
    <row r="29" spans="1:9" x14ac:dyDescent="0.3">
      <c r="A29" t="s">
        <v>2153</v>
      </c>
      <c r="B29" s="2">
        <v>65</v>
      </c>
      <c r="C29" s="299">
        <v>5.0000000000000001E-3</v>
      </c>
      <c r="D29" s="2">
        <v>3544</v>
      </c>
      <c r="E29" s="299">
        <v>4.220901800910162E-3</v>
      </c>
      <c r="F29" s="2">
        <v>135268</v>
      </c>
      <c r="G29" s="27">
        <v>4.0000000000000001E-3</v>
      </c>
    </row>
    <row r="30" spans="1:9" x14ac:dyDescent="0.3">
      <c r="A30" t="s">
        <v>2154</v>
      </c>
      <c r="B30" s="2">
        <v>158</v>
      </c>
      <c r="C30" s="299">
        <v>1.2E-2</v>
      </c>
      <c r="D30" s="2">
        <v>6783</v>
      </c>
      <c r="E30" s="299">
        <v>8.0785487910760793E-3</v>
      </c>
      <c r="F30" s="2">
        <v>200551</v>
      </c>
      <c r="G30" s="27">
        <v>5.0000000000000001E-3</v>
      </c>
    </row>
    <row r="31" spans="1:9" x14ac:dyDescent="0.3">
      <c r="A31" t="s">
        <v>2155</v>
      </c>
      <c r="B31" s="2">
        <v>16</v>
      </c>
      <c r="C31" s="299">
        <v>1E-3</v>
      </c>
      <c r="D31" s="2">
        <v>1746</v>
      </c>
      <c r="E31" s="299">
        <v>2.0794849165883585E-3</v>
      </c>
      <c r="F31" s="2">
        <v>85937</v>
      </c>
      <c r="G31" s="27">
        <v>2E-3</v>
      </c>
    </row>
    <row r="32" spans="1:9" x14ac:dyDescent="0.3">
      <c r="A32" t="s">
        <v>2156</v>
      </c>
      <c r="B32" s="2">
        <v>1</v>
      </c>
      <c r="C32" s="299">
        <v>0</v>
      </c>
      <c r="D32" s="2">
        <v>257</v>
      </c>
      <c r="E32" s="299">
        <v>3.0608684052875609E-4</v>
      </c>
      <c r="F32" s="2">
        <v>15809</v>
      </c>
      <c r="G32" s="27">
        <v>0</v>
      </c>
    </row>
    <row r="33" spans="1:7" x14ac:dyDescent="0.3">
      <c r="A33" t="s">
        <v>2157</v>
      </c>
      <c r="B33" s="2">
        <v>6269</v>
      </c>
      <c r="C33" s="299">
        <v>0.49299999999999999</v>
      </c>
      <c r="D33" s="2">
        <v>202842</v>
      </c>
      <c r="E33" s="299">
        <v>0.24158469613437331</v>
      </c>
      <c r="F33" s="2">
        <v>6231785</v>
      </c>
      <c r="G33" s="27">
        <v>0.16700000000000001</v>
      </c>
    </row>
    <row r="34" spans="1:7" x14ac:dyDescent="0.3">
      <c r="A34" t="s">
        <v>1741</v>
      </c>
      <c r="B34" s="2">
        <v>426</v>
      </c>
      <c r="C34" s="299">
        <v>3.4000000000000002E-2</v>
      </c>
      <c r="D34" s="2">
        <v>21889</v>
      </c>
      <c r="E34" s="299">
        <v>2.6069785417641798E-2</v>
      </c>
      <c r="F34" s="2">
        <v>846688</v>
      </c>
      <c r="G34" s="27">
        <v>2.3E-2</v>
      </c>
    </row>
    <row r="35" spans="1:7" x14ac:dyDescent="0.3">
      <c r="A35" s="18"/>
      <c r="B35" s="18"/>
      <c r="C35" s="18"/>
      <c r="D35" s="18"/>
      <c r="E35" s="18"/>
      <c r="F35" s="123"/>
      <c r="G35" s="123"/>
    </row>
    <row r="36" spans="1:7" x14ac:dyDescent="0.3">
      <c r="A36" s="297" t="s">
        <v>2159</v>
      </c>
      <c r="B36" s="297"/>
      <c r="C36" s="297"/>
      <c r="D36" s="297"/>
      <c r="E36" s="297"/>
      <c r="F36" s="122"/>
      <c r="G36" s="122"/>
    </row>
    <row r="37" spans="1:7" x14ac:dyDescent="0.3">
      <c r="A37" t="s">
        <v>2160</v>
      </c>
      <c r="B37" s="2">
        <v>2599</v>
      </c>
      <c r="C37" t="s">
        <v>173</v>
      </c>
      <c r="D37" s="2">
        <v>254610</v>
      </c>
      <c r="E37" t="s">
        <v>173</v>
      </c>
      <c r="F37" s="2">
        <v>12577498</v>
      </c>
      <c r="G37" s="27"/>
    </row>
    <row r="38" spans="1:7" x14ac:dyDescent="0.3">
      <c r="A38" t="s">
        <v>2161</v>
      </c>
      <c r="B38" s="2">
        <v>2365</v>
      </c>
      <c r="C38" s="299">
        <v>0.91</v>
      </c>
      <c r="D38" s="2">
        <v>191739</v>
      </c>
      <c r="E38" s="299">
        <v>0.75306940025921998</v>
      </c>
      <c r="F38" s="2">
        <v>8642473</v>
      </c>
      <c r="G38" s="27">
        <v>0.68700000000000006</v>
      </c>
    </row>
    <row r="39" spans="1:7" x14ac:dyDescent="0.3">
      <c r="A39" t="s">
        <v>2162</v>
      </c>
      <c r="B39" s="2">
        <v>1663</v>
      </c>
      <c r="C39" s="299">
        <v>0.64</v>
      </c>
      <c r="D39" s="2">
        <v>132726</v>
      </c>
      <c r="E39" s="299">
        <v>0.52129138682691178</v>
      </c>
      <c r="F39" s="2">
        <v>6213310</v>
      </c>
      <c r="G39" s="27">
        <v>0.49399999999999999</v>
      </c>
    </row>
    <row r="40" spans="1:7" x14ac:dyDescent="0.3">
      <c r="A40" t="s">
        <v>2163</v>
      </c>
      <c r="B40" s="2">
        <v>702</v>
      </c>
      <c r="C40" s="299">
        <v>0.27</v>
      </c>
      <c r="D40" s="2">
        <v>59013</v>
      </c>
      <c r="E40" s="299">
        <v>0.23177801343230825</v>
      </c>
      <c r="F40" s="2">
        <v>2429163</v>
      </c>
      <c r="G40" s="27">
        <v>0.193</v>
      </c>
    </row>
    <row r="41" spans="1:7" x14ac:dyDescent="0.3">
      <c r="A41" t="s">
        <v>2164</v>
      </c>
      <c r="B41" s="2">
        <v>246</v>
      </c>
      <c r="C41" s="299">
        <v>9.5000000000000001E-2</v>
      </c>
      <c r="D41" s="2">
        <v>18944</v>
      </c>
      <c r="E41" s="299">
        <v>7.4403990416715762E-2</v>
      </c>
      <c r="F41" s="2">
        <v>752347</v>
      </c>
      <c r="G41" s="27">
        <v>0.06</v>
      </c>
    </row>
    <row r="42" spans="1:7" x14ac:dyDescent="0.3">
      <c r="A42" t="s">
        <v>2165</v>
      </c>
      <c r="B42" s="2">
        <v>456</v>
      </c>
      <c r="C42" s="299">
        <v>0.17499999999999999</v>
      </c>
      <c r="D42" s="2">
        <v>40069</v>
      </c>
      <c r="E42" s="299">
        <v>0.15737402301559247</v>
      </c>
      <c r="F42" s="2">
        <v>1676816</v>
      </c>
      <c r="G42" s="27">
        <v>0.13300000000000001</v>
      </c>
    </row>
    <row r="43" spans="1:7" x14ac:dyDescent="0.3">
      <c r="A43" t="s">
        <v>2166</v>
      </c>
      <c r="B43" s="2">
        <v>234</v>
      </c>
      <c r="C43" s="299">
        <v>0.09</v>
      </c>
      <c r="D43" s="2">
        <v>62871</v>
      </c>
      <c r="E43" s="299">
        <v>0.24693059974078002</v>
      </c>
      <c r="F43" s="2">
        <v>3935025</v>
      </c>
      <c r="G43" s="27">
        <v>0.313</v>
      </c>
    </row>
    <row r="44" spans="1:7" x14ac:dyDescent="0.3">
      <c r="A44" t="s">
        <v>2167</v>
      </c>
      <c r="B44" s="2">
        <v>170</v>
      </c>
      <c r="C44" s="299">
        <v>6.5000000000000002E-2</v>
      </c>
      <c r="D44" s="2">
        <v>49209</v>
      </c>
      <c r="E44" s="299">
        <v>0.19327206315541418</v>
      </c>
      <c r="F44" s="2">
        <v>2929442</v>
      </c>
      <c r="G44" s="27">
        <v>0.23300000000000001</v>
      </c>
    </row>
    <row r="45" spans="1:7" x14ac:dyDescent="0.3">
      <c r="A45" t="s">
        <v>2168</v>
      </c>
      <c r="B45" s="2">
        <v>64</v>
      </c>
      <c r="C45" s="299">
        <v>2.5000000000000001E-2</v>
      </c>
      <c r="D45" s="2">
        <v>13662</v>
      </c>
      <c r="E45" s="299">
        <v>5.3658536585365853E-2</v>
      </c>
      <c r="F45" s="2">
        <v>1005583</v>
      </c>
      <c r="G45" s="27">
        <v>0.08</v>
      </c>
    </row>
    <row r="46" spans="1:7" x14ac:dyDescent="0.3">
      <c r="A46" s="18"/>
      <c r="B46" s="18"/>
      <c r="C46" s="18"/>
      <c r="D46" s="18"/>
      <c r="E46" s="18"/>
      <c r="F46" s="123"/>
      <c r="G46" s="123"/>
    </row>
    <row r="47" spans="1:7" x14ac:dyDescent="0.3">
      <c r="A47" s="297" t="s">
        <v>2169</v>
      </c>
      <c r="B47" s="297"/>
      <c r="C47" s="297"/>
      <c r="D47" s="297"/>
      <c r="E47" s="297"/>
      <c r="F47" s="122"/>
      <c r="G47" s="122"/>
    </row>
    <row r="48" spans="1:7" x14ac:dyDescent="0.3">
      <c r="A48" t="s">
        <v>175</v>
      </c>
      <c r="B48" s="2">
        <v>2683</v>
      </c>
      <c r="C48" t="s">
        <v>173</v>
      </c>
      <c r="D48" s="2">
        <v>284367</v>
      </c>
      <c r="E48" t="s">
        <v>173</v>
      </c>
      <c r="F48" s="2">
        <v>13680081</v>
      </c>
      <c r="G48" s="27"/>
    </row>
    <row r="49" spans="1:7" x14ac:dyDescent="0.3">
      <c r="A49" s="18"/>
      <c r="B49" s="18"/>
      <c r="C49" s="18"/>
      <c r="D49" s="18"/>
      <c r="E49" s="18"/>
      <c r="F49" s="123"/>
      <c r="G49" s="123"/>
    </row>
    <row r="50" spans="1:7" x14ac:dyDescent="0.3">
      <c r="A50" s="297" t="s">
        <v>2170</v>
      </c>
      <c r="B50" s="297"/>
      <c r="C50" s="297"/>
      <c r="D50" s="297"/>
      <c r="E50" s="297"/>
      <c r="F50" s="122"/>
      <c r="G50" s="122"/>
    </row>
    <row r="51" spans="1:7" x14ac:dyDescent="0.3">
      <c r="A51" t="s">
        <v>2171</v>
      </c>
      <c r="B51" s="2">
        <v>2599</v>
      </c>
      <c r="C51" t="s">
        <v>173</v>
      </c>
      <c r="D51" s="2">
        <v>254610</v>
      </c>
      <c r="E51" t="s">
        <v>173</v>
      </c>
      <c r="F51" s="2">
        <v>12577498</v>
      </c>
      <c r="G51" s="27"/>
    </row>
    <row r="52" spans="1:7" x14ac:dyDescent="0.3">
      <c r="A52" t="s">
        <v>2172</v>
      </c>
      <c r="B52" s="2">
        <v>1229</v>
      </c>
      <c r="C52" s="299">
        <v>0.47299999999999998</v>
      </c>
      <c r="D52" s="2">
        <v>117313</v>
      </c>
      <c r="E52" s="299">
        <v>0.46075566552766978</v>
      </c>
      <c r="F52" s="2">
        <v>5465345</v>
      </c>
      <c r="G52" s="27">
        <v>0.435</v>
      </c>
    </row>
    <row r="53" spans="1:7" x14ac:dyDescent="0.3">
      <c r="A53" t="s">
        <v>2173</v>
      </c>
      <c r="B53" s="2">
        <v>259</v>
      </c>
      <c r="C53" s="299">
        <v>0.1</v>
      </c>
      <c r="D53" s="2">
        <v>35515</v>
      </c>
      <c r="E53" s="299">
        <v>0.13948784415380386</v>
      </c>
      <c r="F53" s="2">
        <v>1570026</v>
      </c>
      <c r="G53" s="27">
        <v>0.125</v>
      </c>
    </row>
    <row r="54" spans="1:7" x14ac:dyDescent="0.3">
      <c r="A54" t="s">
        <v>2174</v>
      </c>
      <c r="B54" s="2">
        <v>1111</v>
      </c>
      <c r="C54" s="299">
        <v>0.42699999999999999</v>
      </c>
      <c r="D54" s="2">
        <v>101782</v>
      </c>
      <c r="E54" s="299">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2175</v>
      </c>
      <c r="C1" s="369"/>
      <c r="D1" s="369"/>
      <c r="E1" s="369"/>
      <c r="F1" s="369"/>
      <c r="G1" s="369"/>
    </row>
    <row r="2" spans="1:7" x14ac:dyDescent="0.3">
      <c r="A2" t="s">
        <v>173</v>
      </c>
      <c r="B2" s="370" t="str">
        <f>Population!B3</f>
        <v>City of McFarland</v>
      </c>
      <c r="C2" s="370"/>
      <c r="D2" s="370" t="str">
        <f>Population!B4</f>
        <v>Kern County</v>
      </c>
      <c r="E2" s="370"/>
      <c r="F2" s="370" t="s">
        <v>174</v>
      </c>
      <c r="G2" s="370"/>
    </row>
    <row r="3" spans="1:7" x14ac:dyDescent="0.3">
      <c r="A3" s="18"/>
      <c r="B3" s="18"/>
      <c r="C3" s="18"/>
      <c r="D3" s="18"/>
      <c r="E3" s="18"/>
      <c r="F3" s="18"/>
      <c r="G3" s="18"/>
    </row>
    <row r="4" spans="1:7" x14ac:dyDescent="0.3">
      <c r="A4" s="297" t="s">
        <v>2141</v>
      </c>
      <c r="B4" s="297"/>
      <c r="C4" s="297"/>
      <c r="D4" s="297"/>
      <c r="E4" s="297"/>
      <c r="F4" s="122"/>
      <c r="G4" s="122"/>
    </row>
    <row r="5" spans="1:7" x14ac:dyDescent="0.3">
      <c r="A5" t="s">
        <v>175</v>
      </c>
      <c r="B5" s="2">
        <v>9618</v>
      </c>
      <c r="C5" t="s">
        <v>173</v>
      </c>
      <c r="D5" s="2">
        <v>661645</v>
      </c>
      <c r="E5" t="s">
        <v>173</v>
      </c>
      <c r="F5" s="2">
        <v>33871648</v>
      </c>
      <c r="G5" s="27"/>
    </row>
    <row r="6" spans="1:7" x14ac:dyDescent="0.3">
      <c r="A6" s="18"/>
      <c r="B6" s="18"/>
      <c r="C6" s="18"/>
      <c r="D6" s="18"/>
      <c r="E6" s="18"/>
      <c r="F6" s="18"/>
      <c r="G6" s="18"/>
    </row>
    <row r="7" spans="1:7" x14ac:dyDescent="0.3">
      <c r="A7" s="297" t="s">
        <v>2176</v>
      </c>
      <c r="B7" s="297"/>
      <c r="C7" s="297"/>
      <c r="D7" s="297"/>
      <c r="E7" s="297"/>
      <c r="F7" s="122"/>
      <c r="G7" s="122"/>
    </row>
    <row r="8" spans="1:7" x14ac:dyDescent="0.3">
      <c r="A8" t="s">
        <v>175</v>
      </c>
      <c r="B8" s="2">
        <v>9618</v>
      </c>
      <c r="C8" t="s">
        <v>173</v>
      </c>
      <c r="D8" s="2">
        <v>661645</v>
      </c>
      <c r="E8" t="s">
        <v>173</v>
      </c>
      <c r="F8" s="2">
        <v>33871648</v>
      </c>
      <c r="G8" s="27"/>
    </row>
    <row r="9" spans="1:7" x14ac:dyDescent="0.3">
      <c r="A9" t="s">
        <v>2144</v>
      </c>
      <c r="B9" s="2">
        <v>2740</v>
      </c>
      <c r="C9" s="299">
        <v>0.28488251195674774</v>
      </c>
      <c r="D9" s="2">
        <v>407581</v>
      </c>
      <c r="E9" s="299">
        <v>0.61601160743298899</v>
      </c>
      <c r="F9" s="2">
        <v>20170059</v>
      </c>
      <c r="G9" s="27">
        <v>0.59499999999999997</v>
      </c>
    </row>
    <row r="10" spans="1:7" x14ac:dyDescent="0.3">
      <c r="A10" t="s">
        <v>2145</v>
      </c>
      <c r="B10" s="2">
        <v>307</v>
      </c>
      <c r="C10" s="299">
        <v>3.1919317945518819E-2</v>
      </c>
      <c r="D10" s="2">
        <v>39798</v>
      </c>
      <c r="E10" s="299">
        <v>6.0150080481224825E-2</v>
      </c>
      <c r="F10" s="2">
        <v>2263882</v>
      </c>
      <c r="G10" s="27">
        <v>6.7000000000000004E-2</v>
      </c>
    </row>
    <row r="11" spans="1:7" x14ac:dyDescent="0.3">
      <c r="A11" t="s">
        <v>2146</v>
      </c>
      <c r="B11" s="2">
        <v>157</v>
      </c>
      <c r="C11" s="299">
        <v>1.6323559991682262E-2</v>
      </c>
      <c r="D11" s="2">
        <v>9999</v>
      </c>
      <c r="E11" s="299">
        <v>1.5112333653243054E-2</v>
      </c>
      <c r="F11" s="2">
        <v>333346</v>
      </c>
      <c r="G11" s="27">
        <v>0.01</v>
      </c>
    </row>
    <row r="12" spans="1:7" x14ac:dyDescent="0.3">
      <c r="A12" t="s">
        <v>2147</v>
      </c>
      <c r="B12" s="2">
        <v>66</v>
      </c>
      <c r="C12" s="299">
        <v>6.8621334996880846E-3</v>
      </c>
      <c r="D12" s="2">
        <v>22268</v>
      </c>
      <c r="E12" s="299">
        <v>3.3655510130054633E-2</v>
      </c>
      <c r="F12" s="2">
        <v>3697513</v>
      </c>
      <c r="G12" s="27">
        <v>0.109</v>
      </c>
    </row>
    <row r="13" spans="1:7" x14ac:dyDescent="0.3">
      <c r="A13" t="s">
        <v>2148</v>
      </c>
      <c r="B13" s="2">
        <v>8</v>
      </c>
      <c r="C13" s="299">
        <v>8.3177375753794964E-4</v>
      </c>
      <c r="D13" s="2">
        <v>972</v>
      </c>
      <c r="E13" s="299">
        <v>1.4690657376689917E-3</v>
      </c>
      <c r="F13" s="2">
        <v>116961</v>
      </c>
      <c r="G13" s="27">
        <v>3.0000000000000001E-3</v>
      </c>
    </row>
    <row r="14" spans="1:7" x14ac:dyDescent="0.3">
      <c r="A14" t="s">
        <v>2177</v>
      </c>
      <c r="B14" s="2">
        <v>5889</v>
      </c>
      <c r="C14" s="299">
        <v>0.61228945726762318</v>
      </c>
      <c r="D14" s="2">
        <v>153610</v>
      </c>
      <c r="E14" s="299">
        <v>0.23216377362482901</v>
      </c>
      <c r="F14" s="2">
        <v>5682241</v>
      </c>
      <c r="G14" s="27">
        <v>0.16800000000000001</v>
      </c>
    </row>
    <row r="15" spans="1:7" x14ac:dyDescent="0.3">
      <c r="A15" t="s">
        <v>2178</v>
      </c>
      <c r="B15" s="2">
        <v>451</v>
      </c>
      <c r="C15" s="299">
        <v>4.6891245581201911E-2</v>
      </c>
      <c r="D15" s="2">
        <v>27417</v>
      </c>
      <c r="E15" s="299">
        <v>4.1437628939990478E-2</v>
      </c>
      <c r="F15" s="2">
        <v>1607646</v>
      </c>
      <c r="G15" s="27">
        <v>4.7E-2</v>
      </c>
    </row>
    <row r="16" spans="1:7" x14ac:dyDescent="0.3">
      <c r="A16" s="18"/>
      <c r="B16" s="18"/>
      <c r="C16" s="18"/>
      <c r="D16" s="18"/>
      <c r="E16" s="18"/>
      <c r="F16" s="18"/>
      <c r="G16" s="18"/>
    </row>
    <row r="17" spans="1:7" x14ac:dyDescent="0.3">
      <c r="A17" s="297" t="s">
        <v>2179</v>
      </c>
      <c r="B17" s="297"/>
      <c r="C17" s="297"/>
      <c r="D17" s="297"/>
      <c r="E17" s="297"/>
      <c r="F17" s="122"/>
      <c r="G17" s="122"/>
    </row>
    <row r="18" spans="1:7" x14ac:dyDescent="0.3">
      <c r="A18" t="s">
        <v>175</v>
      </c>
      <c r="B18" s="2">
        <v>9618</v>
      </c>
      <c r="C18" t="s">
        <v>173</v>
      </c>
      <c r="D18" s="2">
        <v>661645</v>
      </c>
      <c r="E18" t="s">
        <v>173</v>
      </c>
      <c r="F18" s="2">
        <v>33871648</v>
      </c>
      <c r="G18" s="27"/>
    </row>
    <row r="19" spans="1:7" x14ac:dyDescent="0.3">
      <c r="A19" t="s">
        <v>1737</v>
      </c>
      <c r="B19" s="2">
        <v>1379</v>
      </c>
      <c r="C19" s="299">
        <v>0.14337700145560409</v>
      </c>
      <c r="D19" s="2">
        <v>407609</v>
      </c>
      <c r="E19" s="299">
        <v>0.61605392619909471</v>
      </c>
      <c r="F19" s="2">
        <v>22905092</v>
      </c>
      <c r="G19" s="27">
        <v>0.67600000000000005</v>
      </c>
    </row>
    <row r="20" spans="1:7" x14ac:dyDescent="0.3">
      <c r="A20" t="s">
        <v>2152</v>
      </c>
      <c r="B20" s="2">
        <v>977</v>
      </c>
      <c r="C20" s="299">
        <v>0.1015803701393221</v>
      </c>
      <c r="D20" s="2">
        <v>327190</v>
      </c>
      <c r="E20" s="299">
        <v>0.49450989579003846</v>
      </c>
      <c r="F20" s="2">
        <v>15816790</v>
      </c>
      <c r="G20" s="27">
        <v>0.46700000000000003</v>
      </c>
    </row>
    <row r="21" spans="1:7" x14ac:dyDescent="0.3">
      <c r="A21" t="s">
        <v>2153</v>
      </c>
      <c r="B21" s="2">
        <v>273</v>
      </c>
      <c r="C21" s="299">
        <v>2.8384279475982533E-2</v>
      </c>
      <c r="D21" s="2">
        <v>37845</v>
      </c>
      <c r="E21" s="299">
        <v>5.7198346545352871E-2</v>
      </c>
      <c r="F21" s="2">
        <v>2181926</v>
      </c>
      <c r="G21" s="27">
        <v>6.4000000000000001E-2</v>
      </c>
    </row>
    <row r="22" spans="1:7" x14ac:dyDescent="0.3">
      <c r="A22" t="s">
        <v>2154</v>
      </c>
      <c r="B22" s="2">
        <v>31</v>
      </c>
      <c r="C22" s="299">
        <v>3.2231233104595548E-3</v>
      </c>
      <c r="D22" s="2">
        <v>5885</v>
      </c>
      <c r="E22" s="299">
        <v>8.8944978047140084E-3</v>
      </c>
      <c r="F22" s="2">
        <v>178984</v>
      </c>
      <c r="G22" s="27">
        <v>5.0000000000000001E-3</v>
      </c>
    </row>
    <row r="23" spans="1:7" x14ac:dyDescent="0.3">
      <c r="A23" t="s">
        <v>2155</v>
      </c>
      <c r="B23" s="2">
        <v>56</v>
      </c>
      <c r="C23" s="299">
        <v>5.822416302765648E-3</v>
      </c>
      <c r="D23" s="2">
        <v>21177</v>
      </c>
      <c r="E23" s="299">
        <v>3.2006589636436461E-2</v>
      </c>
      <c r="F23" s="2">
        <v>3648860</v>
      </c>
      <c r="G23" s="27">
        <v>0.108</v>
      </c>
    </row>
    <row r="24" spans="1:7" x14ac:dyDescent="0.3">
      <c r="A24" t="s">
        <v>2156</v>
      </c>
      <c r="B24" s="2">
        <v>8</v>
      </c>
      <c r="C24" s="299">
        <v>8.3177375753794964E-4</v>
      </c>
      <c r="D24" s="2">
        <v>728</v>
      </c>
      <c r="E24" s="299">
        <v>1.1002879187479691E-3</v>
      </c>
      <c r="F24" s="2">
        <v>103736</v>
      </c>
      <c r="G24" s="27">
        <v>3.0000000000000001E-3</v>
      </c>
    </row>
    <row r="25" spans="1:7" x14ac:dyDescent="0.3">
      <c r="A25" t="s">
        <v>2180</v>
      </c>
      <c r="B25" s="2">
        <v>15</v>
      </c>
      <c r="C25" s="299">
        <v>1.5595757953836558E-3</v>
      </c>
      <c r="D25" s="2">
        <v>989</v>
      </c>
      <c r="E25" s="299">
        <v>1.4947592742331614E-3</v>
      </c>
      <c r="F25" s="2">
        <v>71681</v>
      </c>
      <c r="G25" s="27">
        <v>2E-3</v>
      </c>
    </row>
    <row r="26" spans="1:7" x14ac:dyDescent="0.3">
      <c r="A26" t="s">
        <v>2181</v>
      </c>
      <c r="B26" s="2">
        <v>19</v>
      </c>
      <c r="C26" s="299">
        <v>1.9754626741526303E-3</v>
      </c>
      <c r="D26" s="2">
        <v>13795</v>
      </c>
      <c r="E26" s="299">
        <v>2.0849549229571749E-2</v>
      </c>
      <c r="F26" s="2">
        <v>903115</v>
      </c>
      <c r="G26" s="27">
        <v>2.7E-2</v>
      </c>
    </row>
    <row r="27" spans="1:7" x14ac:dyDescent="0.3">
      <c r="A27" t="s">
        <v>247</v>
      </c>
      <c r="B27" s="2">
        <v>8239</v>
      </c>
      <c r="C27" s="299">
        <v>0.85662299854439594</v>
      </c>
      <c r="D27" s="2">
        <v>254036</v>
      </c>
      <c r="E27" s="299">
        <v>0.38394607380090534</v>
      </c>
      <c r="F27" s="2">
        <v>10966556</v>
      </c>
      <c r="G27" s="27">
        <v>0.32400000000000001</v>
      </c>
    </row>
    <row r="28" spans="1:7" x14ac:dyDescent="0.3">
      <c r="A28" t="s">
        <v>2152</v>
      </c>
      <c r="B28" s="2">
        <v>1763</v>
      </c>
      <c r="C28" s="299">
        <v>0.18330214181742566</v>
      </c>
      <c r="D28" s="2">
        <v>80391</v>
      </c>
      <c r="E28" s="299">
        <v>0.12150171164295052</v>
      </c>
      <c r="F28" s="2">
        <v>4353269</v>
      </c>
      <c r="G28" s="27">
        <v>0.129</v>
      </c>
    </row>
    <row r="29" spans="1:7" x14ac:dyDescent="0.3">
      <c r="A29" t="s">
        <v>2153</v>
      </c>
      <c r="B29" s="2">
        <v>34</v>
      </c>
      <c r="C29" s="299">
        <v>3.535038469536286E-3</v>
      </c>
      <c r="D29" s="2">
        <v>1953</v>
      </c>
      <c r="E29" s="299">
        <v>2.9517339358719557E-3</v>
      </c>
      <c r="F29" s="2">
        <v>81956</v>
      </c>
      <c r="G29" s="27">
        <v>2E-3</v>
      </c>
    </row>
    <row r="30" spans="1:7" x14ac:dyDescent="0.3">
      <c r="A30" t="s">
        <v>2154</v>
      </c>
      <c r="B30" s="2">
        <v>126</v>
      </c>
      <c r="C30" s="299">
        <v>1.3100436681222707E-2</v>
      </c>
      <c r="D30" s="2">
        <v>4114</v>
      </c>
      <c r="E30" s="299">
        <v>6.2178358485290453E-3</v>
      </c>
      <c r="F30" s="2">
        <v>154362</v>
      </c>
      <c r="G30" s="27">
        <v>5.0000000000000001E-3</v>
      </c>
    </row>
    <row r="31" spans="1:7" x14ac:dyDescent="0.3">
      <c r="A31" t="s">
        <v>2155</v>
      </c>
      <c r="B31" s="2">
        <v>10</v>
      </c>
      <c r="C31" s="299">
        <v>1.039717196922437E-3</v>
      </c>
      <c r="D31" s="2">
        <v>1091</v>
      </c>
      <c r="E31" s="299">
        <v>1.648920493618179E-3</v>
      </c>
      <c r="F31" s="2">
        <v>48653</v>
      </c>
      <c r="G31" s="27">
        <v>1E-3</v>
      </c>
    </row>
    <row r="32" spans="1:7" x14ac:dyDescent="0.3">
      <c r="A32" t="s">
        <v>2156</v>
      </c>
      <c r="B32" s="2">
        <v>0</v>
      </c>
      <c r="C32" s="299">
        <v>0</v>
      </c>
      <c r="D32" s="2">
        <v>244</v>
      </c>
      <c r="E32" s="299">
        <v>3.6877781892102261E-4</v>
      </c>
      <c r="F32" s="2">
        <v>13225</v>
      </c>
      <c r="G32" s="27">
        <v>0</v>
      </c>
    </row>
    <row r="33" spans="1:7" x14ac:dyDescent="0.3">
      <c r="A33" t="s">
        <v>2180</v>
      </c>
      <c r="B33" s="2">
        <v>5874</v>
      </c>
      <c r="C33" s="299">
        <v>0.6107298814722395</v>
      </c>
      <c r="D33" s="2">
        <v>152621</v>
      </c>
      <c r="E33" s="299">
        <v>0.23066901435059586</v>
      </c>
      <c r="F33" s="2">
        <v>5610560</v>
      </c>
      <c r="G33" s="27">
        <v>0.16600000000000001</v>
      </c>
    </row>
    <row r="34" spans="1:7" x14ac:dyDescent="0.3">
      <c r="A34" t="s">
        <v>2181</v>
      </c>
      <c r="B34" s="2">
        <v>432</v>
      </c>
      <c r="C34" s="299">
        <v>4.4915782907049284E-2</v>
      </c>
      <c r="D34" s="2">
        <v>13622</v>
      </c>
      <c r="E34" s="299">
        <v>2.058807971041873E-2</v>
      </c>
      <c r="F34" s="2">
        <v>704531</v>
      </c>
      <c r="G34" s="27">
        <v>2.1000000000000001E-2</v>
      </c>
    </row>
    <row r="35" spans="1:7" x14ac:dyDescent="0.3">
      <c r="A35" s="18"/>
      <c r="B35" s="18"/>
      <c r="C35" s="18"/>
      <c r="D35" s="18"/>
      <c r="E35" s="18"/>
      <c r="F35" s="18"/>
      <c r="G35" s="18"/>
    </row>
    <row r="36" spans="1:7" x14ac:dyDescent="0.3">
      <c r="A36" s="297" t="s">
        <v>2182</v>
      </c>
      <c r="B36" s="297"/>
      <c r="C36" s="297"/>
      <c r="D36" s="297"/>
      <c r="E36" s="297"/>
      <c r="F36" s="122"/>
      <c r="G36" s="122"/>
    </row>
    <row r="37" spans="1:7" x14ac:dyDescent="0.3">
      <c r="A37" t="s">
        <v>175</v>
      </c>
      <c r="B37" s="2">
        <v>1990</v>
      </c>
      <c r="C37" t="s">
        <v>173</v>
      </c>
      <c r="D37" s="2">
        <v>208652</v>
      </c>
      <c r="E37" t="s">
        <v>173</v>
      </c>
      <c r="F37" s="2">
        <v>11502870</v>
      </c>
      <c r="G37" s="27"/>
    </row>
    <row r="38" spans="1:7" x14ac:dyDescent="0.3">
      <c r="A38" s="18"/>
      <c r="B38" s="18"/>
      <c r="C38" s="18"/>
      <c r="D38" s="18"/>
      <c r="E38" s="18"/>
      <c r="F38" s="18"/>
      <c r="G38" s="18"/>
    </row>
    <row r="39" spans="1:7" x14ac:dyDescent="0.3">
      <c r="A39" s="297" t="s">
        <v>2169</v>
      </c>
      <c r="B39" s="297"/>
      <c r="C39" s="297"/>
      <c r="D39" s="297"/>
      <c r="E39" s="297"/>
      <c r="F39" s="122"/>
      <c r="G39" s="122"/>
    </row>
    <row r="40" spans="1:7" x14ac:dyDescent="0.3">
      <c r="A40" t="s">
        <v>175</v>
      </c>
      <c r="B40" s="2">
        <v>2031</v>
      </c>
      <c r="C40" t="s">
        <v>173</v>
      </c>
      <c r="D40" s="2">
        <v>231564</v>
      </c>
      <c r="E40" t="s">
        <v>173</v>
      </c>
      <c r="F40" s="2">
        <v>12214549</v>
      </c>
      <c r="G40" s="27"/>
    </row>
    <row r="41" spans="1:7" x14ac:dyDescent="0.3">
      <c r="A41" s="18"/>
      <c r="B41" s="18"/>
      <c r="C41" s="18"/>
      <c r="D41" s="18"/>
      <c r="E41" s="18"/>
      <c r="F41" s="18"/>
      <c r="G41" s="18"/>
    </row>
    <row r="42" spans="1:7" x14ac:dyDescent="0.3">
      <c r="A42" s="297" t="s">
        <v>2170</v>
      </c>
      <c r="B42" s="297"/>
      <c r="C42" s="297"/>
      <c r="D42" s="297"/>
      <c r="E42" s="297"/>
      <c r="F42" s="122"/>
      <c r="G42" s="122"/>
    </row>
    <row r="43" spans="1:7" x14ac:dyDescent="0.3">
      <c r="A43" t="s">
        <v>175</v>
      </c>
      <c r="B43" s="2">
        <v>1990</v>
      </c>
      <c r="C43" t="s">
        <v>173</v>
      </c>
      <c r="D43" s="2">
        <v>208652</v>
      </c>
      <c r="E43" t="s">
        <v>173</v>
      </c>
      <c r="F43" s="2">
        <v>11502870</v>
      </c>
      <c r="G43" s="27"/>
    </row>
    <row r="44" spans="1:7" x14ac:dyDescent="0.3">
      <c r="A44" t="s">
        <v>2183</v>
      </c>
      <c r="B44" s="2">
        <v>1158</v>
      </c>
      <c r="C44" s="299">
        <v>0.58190954773869352</v>
      </c>
      <c r="D44" s="2">
        <v>129609</v>
      </c>
      <c r="E44" s="299">
        <v>0.62117305369706499</v>
      </c>
      <c r="F44" s="2">
        <v>6546334</v>
      </c>
      <c r="G44" s="27">
        <v>0.56899999999999995</v>
      </c>
    </row>
    <row r="45" spans="1:7" x14ac:dyDescent="0.3">
      <c r="A45" t="s">
        <v>2174</v>
      </c>
      <c r="B45" s="2">
        <v>832</v>
      </c>
      <c r="C45" s="299">
        <v>0.41809045226130653</v>
      </c>
      <c r="D45" s="2">
        <v>79043</v>
      </c>
      <c r="E45" s="299">
        <v>0.37882694630293501</v>
      </c>
      <c r="F45" s="2">
        <v>4956536</v>
      </c>
      <c r="G45" s="27">
        <v>0.43099999999999999</v>
      </c>
    </row>
    <row r="46" spans="1:7" x14ac:dyDescent="0.3">
      <c r="A46" s="18"/>
      <c r="B46" s="18"/>
      <c r="C46" s="18"/>
      <c r="D46" s="18"/>
      <c r="E46" s="18"/>
      <c r="F46" s="18"/>
      <c r="G46" s="18"/>
    </row>
    <row r="47" spans="1:7" x14ac:dyDescent="0.3">
      <c r="A47" s="297" t="s">
        <v>2184</v>
      </c>
      <c r="B47" s="297"/>
      <c r="C47" s="297"/>
      <c r="D47" s="297"/>
      <c r="E47" s="297"/>
      <c r="F47" s="122"/>
      <c r="G47" s="122"/>
    </row>
    <row r="48" spans="1:7" x14ac:dyDescent="0.3">
      <c r="A48" t="s">
        <v>2185</v>
      </c>
      <c r="B48" s="15">
        <v>463</v>
      </c>
      <c r="C48" t="s">
        <v>173</v>
      </c>
      <c r="D48" s="15">
        <v>518</v>
      </c>
      <c r="E48" t="s">
        <v>173</v>
      </c>
      <c r="F48" s="15">
        <v>1126</v>
      </c>
      <c r="G48" s="27"/>
    </row>
    <row r="49" spans="1:7" x14ac:dyDescent="0.3">
      <c r="A49" s="18"/>
      <c r="B49" s="18"/>
      <c r="C49" s="18"/>
      <c r="D49" s="18"/>
      <c r="E49" s="18"/>
      <c r="F49" s="18"/>
      <c r="G49" s="18"/>
    </row>
    <row r="50" spans="1:7" x14ac:dyDescent="0.3">
      <c r="A50" s="297" t="s">
        <v>2186</v>
      </c>
      <c r="B50" s="297"/>
      <c r="C50" s="297"/>
      <c r="D50" s="297"/>
      <c r="E50" s="297"/>
      <c r="F50" s="122"/>
      <c r="G50" s="122"/>
    </row>
    <row r="51" spans="1:7" x14ac:dyDescent="0.3">
      <c r="A51" t="s">
        <v>175</v>
      </c>
      <c r="B51" s="2">
        <v>837</v>
      </c>
      <c r="C51" t="s">
        <v>173</v>
      </c>
      <c r="D51" s="2">
        <v>78400</v>
      </c>
      <c r="E51" t="s">
        <v>173</v>
      </c>
      <c r="F51" s="2">
        <v>4921581</v>
      </c>
      <c r="G51" s="27"/>
    </row>
    <row r="52" spans="1:7" x14ac:dyDescent="0.3">
      <c r="A52" t="s">
        <v>2187</v>
      </c>
      <c r="B52" s="2">
        <v>30</v>
      </c>
      <c r="C52" s="299">
        <v>3.5842293906810034E-2</v>
      </c>
      <c r="D52" s="2">
        <v>4403</v>
      </c>
      <c r="E52" s="299">
        <v>5.6160714285714286E-2</v>
      </c>
      <c r="F52" s="2">
        <v>236808</v>
      </c>
      <c r="G52" s="27">
        <v>4.8000000000000001E-2</v>
      </c>
    </row>
    <row r="53" spans="1:7" x14ac:dyDescent="0.3">
      <c r="A53" t="s">
        <v>2188</v>
      </c>
      <c r="B53" s="2">
        <v>68</v>
      </c>
      <c r="C53" s="299">
        <v>8.1242532855436075E-2</v>
      </c>
      <c r="D53" s="2">
        <v>7761</v>
      </c>
      <c r="E53" s="299">
        <v>9.8992346938775511E-2</v>
      </c>
      <c r="F53" s="2">
        <v>482062</v>
      </c>
      <c r="G53" s="27">
        <v>9.8000000000000004E-2</v>
      </c>
    </row>
    <row r="54" spans="1:7" x14ac:dyDescent="0.3">
      <c r="A54" t="s">
        <v>2189</v>
      </c>
      <c r="B54" s="2">
        <v>95</v>
      </c>
      <c r="C54" s="299">
        <v>0.11350059737156511</v>
      </c>
      <c r="D54" s="2">
        <v>10313</v>
      </c>
      <c r="E54" s="299">
        <v>0.13154336734693878</v>
      </c>
      <c r="F54" s="2">
        <v>668412</v>
      </c>
      <c r="G54" s="27">
        <v>0.13600000000000001</v>
      </c>
    </row>
    <row r="55" spans="1:7" x14ac:dyDescent="0.3">
      <c r="A55" t="s">
        <v>2190</v>
      </c>
      <c r="B55" s="2">
        <v>154</v>
      </c>
      <c r="C55" s="299">
        <v>0.18399044205495818</v>
      </c>
      <c r="D55" s="2">
        <v>9190</v>
      </c>
      <c r="E55" s="299">
        <v>0.11721938775510204</v>
      </c>
      <c r="F55" s="2">
        <v>645258</v>
      </c>
      <c r="G55" s="27">
        <v>0.13100000000000001</v>
      </c>
    </row>
    <row r="56" spans="1:7" x14ac:dyDescent="0.3">
      <c r="A56" t="s">
        <v>2191</v>
      </c>
      <c r="B56" s="2">
        <v>87</v>
      </c>
      <c r="C56" s="299">
        <v>0.1039426523297491</v>
      </c>
      <c r="D56" s="2">
        <v>7119</v>
      </c>
      <c r="E56" s="299">
        <v>9.0803571428571428E-2</v>
      </c>
      <c r="F56" s="2">
        <v>542046</v>
      </c>
      <c r="G56" s="27">
        <v>0.11</v>
      </c>
    </row>
    <row r="57" spans="1:7" x14ac:dyDescent="0.3">
      <c r="A57" t="s">
        <v>2192</v>
      </c>
      <c r="B57" s="2">
        <v>72</v>
      </c>
      <c r="C57" s="299">
        <v>8.6021505376344093E-2</v>
      </c>
      <c r="D57" s="2">
        <v>5833</v>
      </c>
      <c r="E57" s="299">
        <v>7.440051020408163E-2</v>
      </c>
      <c r="F57" s="2">
        <v>401761</v>
      </c>
      <c r="G57" s="27">
        <v>8.2000000000000003E-2</v>
      </c>
    </row>
    <row r="58" spans="1:7" x14ac:dyDescent="0.3">
      <c r="A58" t="s">
        <v>2193</v>
      </c>
      <c r="B58" s="2">
        <v>64</v>
      </c>
      <c r="C58" s="299">
        <v>7.6463560334528072E-2</v>
      </c>
      <c r="D58" s="2">
        <v>4619</v>
      </c>
      <c r="E58" s="299">
        <v>5.8915816326530611E-2</v>
      </c>
      <c r="F58" s="2">
        <v>292315</v>
      </c>
      <c r="G58" s="27">
        <v>5.8999999999999997E-2</v>
      </c>
    </row>
    <row r="59" spans="1:7" x14ac:dyDescent="0.3">
      <c r="A59" t="s">
        <v>2194</v>
      </c>
      <c r="B59" s="2">
        <v>70</v>
      </c>
      <c r="C59" s="299">
        <v>8.3632019115890077E-2</v>
      </c>
      <c r="D59" s="2">
        <v>6455</v>
      </c>
      <c r="E59" s="299">
        <v>8.2334183673469383E-2</v>
      </c>
      <c r="F59" s="2">
        <v>391662</v>
      </c>
      <c r="G59" s="27">
        <v>0.08</v>
      </c>
    </row>
    <row r="60" spans="1:7" x14ac:dyDescent="0.3">
      <c r="A60" t="s">
        <v>2195</v>
      </c>
      <c r="B60" s="2">
        <v>144</v>
      </c>
      <c r="C60" s="299">
        <v>0.17204301075268819</v>
      </c>
      <c r="D60" s="2">
        <v>16299</v>
      </c>
      <c r="E60" s="299">
        <v>0.20789540816326529</v>
      </c>
      <c r="F60" s="2">
        <v>993957</v>
      </c>
      <c r="G60" s="27">
        <v>0.20200000000000001</v>
      </c>
    </row>
    <row r="61" spans="1:7" x14ac:dyDescent="0.3">
      <c r="A61" t="s">
        <v>2196</v>
      </c>
      <c r="B61" s="2">
        <v>53</v>
      </c>
      <c r="C61" s="299">
        <v>6.3321385902031069E-2</v>
      </c>
      <c r="D61" s="2">
        <v>6408</v>
      </c>
      <c r="E61" s="299">
        <v>8.1734693877551015E-2</v>
      </c>
      <c r="F61" s="2">
        <v>267300</v>
      </c>
      <c r="G61" s="27">
        <v>5.3999999999999999E-2</v>
      </c>
    </row>
    <row r="62" spans="1:7" x14ac:dyDescent="0.3">
      <c r="A62" s="18"/>
      <c r="B62" s="18"/>
      <c r="C62" s="18"/>
      <c r="D62" s="18"/>
      <c r="E62" s="18"/>
      <c r="F62" s="18"/>
      <c r="G62" s="18"/>
    </row>
    <row r="63" spans="1:7" x14ac:dyDescent="0.3">
      <c r="A63" s="297" t="s">
        <v>2197</v>
      </c>
      <c r="B63" s="297"/>
      <c r="C63" s="297"/>
      <c r="D63" s="297"/>
      <c r="E63" s="297"/>
      <c r="F63" s="122"/>
      <c r="G63" s="122"/>
    </row>
    <row r="64" spans="1:7" x14ac:dyDescent="0.3">
      <c r="A64" t="s">
        <v>2198</v>
      </c>
      <c r="B64" s="15">
        <v>75600</v>
      </c>
      <c r="C64" t="s">
        <v>173</v>
      </c>
      <c r="D64" s="15">
        <v>89400</v>
      </c>
      <c r="E64" t="s">
        <v>173</v>
      </c>
      <c r="F64" s="15">
        <v>299805</v>
      </c>
      <c r="G64" s="27"/>
    </row>
    <row r="65" spans="1:7" x14ac:dyDescent="0.3">
      <c r="A65" s="18"/>
      <c r="B65" s="18"/>
      <c r="C65" s="18"/>
      <c r="D65" s="18"/>
      <c r="E65" s="18"/>
      <c r="F65" s="18"/>
      <c r="G65" s="18"/>
    </row>
    <row r="66" spans="1:7" x14ac:dyDescent="0.3">
      <c r="A66" s="297" t="s">
        <v>2199</v>
      </c>
      <c r="B66" s="297"/>
      <c r="C66" s="297"/>
      <c r="D66" s="297"/>
      <c r="E66" s="297"/>
      <c r="F66" s="122"/>
      <c r="G66" s="122"/>
    </row>
    <row r="67" spans="1:7" x14ac:dyDescent="0.3">
      <c r="A67" t="s">
        <v>175</v>
      </c>
      <c r="B67" s="2">
        <v>1058</v>
      </c>
      <c r="C67" t="s">
        <v>173</v>
      </c>
      <c r="D67" s="2">
        <v>109487</v>
      </c>
      <c r="E67" t="s">
        <v>173</v>
      </c>
      <c r="F67" s="2">
        <v>5527618</v>
      </c>
      <c r="G67" s="27"/>
    </row>
    <row r="68" spans="1:7" x14ac:dyDescent="0.3">
      <c r="A68" t="s">
        <v>2200</v>
      </c>
      <c r="B68" s="2">
        <v>842</v>
      </c>
      <c r="C68" s="299">
        <v>0.79584120982986772</v>
      </c>
      <c r="D68" s="2">
        <v>84946</v>
      </c>
      <c r="E68" s="299">
        <v>0.77585466767744116</v>
      </c>
      <c r="F68" s="2">
        <v>4367361</v>
      </c>
      <c r="G68" s="27">
        <v>0.79</v>
      </c>
    </row>
    <row r="69" spans="1:7" x14ac:dyDescent="0.3">
      <c r="A69" t="s">
        <v>2201</v>
      </c>
      <c r="B69" s="2">
        <v>53</v>
      </c>
      <c r="C69" s="299">
        <v>5.0094517958412098E-2</v>
      </c>
      <c r="D69" s="2">
        <v>5011</v>
      </c>
      <c r="E69" s="299">
        <v>4.5767990720359496E-2</v>
      </c>
      <c r="F69" s="2">
        <v>243785</v>
      </c>
      <c r="G69" s="27">
        <v>4.3999999999999997E-2</v>
      </c>
    </row>
    <row r="70" spans="1:7" x14ac:dyDescent="0.3">
      <c r="A70" t="s">
        <v>2202</v>
      </c>
      <c r="B70" s="2">
        <v>122</v>
      </c>
      <c r="C70" s="299">
        <v>0.11531190926275993</v>
      </c>
      <c r="D70" s="2">
        <v>11877</v>
      </c>
      <c r="E70" s="299">
        <v>0.10847863216637592</v>
      </c>
      <c r="F70" s="2">
        <v>480452</v>
      </c>
      <c r="G70" s="27">
        <v>8.6999999999999994E-2</v>
      </c>
    </row>
    <row r="71" spans="1:7" x14ac:dyDescent="0.3">
      <c r="A71" t="s">
        <v>2203</v>
      </c>
      <c r="B71" s="2">
        <v>102</v>
      </c>
      <c r="C71" s="299">
        <v>9.6408317580340269E-2</v>
      </c>
      <c r="D71" s="2">
        <v>15772</v>
      </c>
      <c r="E71" s="299">
        <v>0.1440536319380383</v>
      </c>
      <c r="F71" s="2">
        <v>698744</v>
      </c>
      <c r="G71" s="27">
        <v>0.126</v>
      </c>
    </row>
    <row r="72" spans="1:7" x14ac:dyDescent="0.3">
      <c r="A72" t="s">
        <v>2204</v>
      </c>
      <c r="B72" s="2">
        <v>114</v>
      </c>
      <c r="C72" s="299">
        <v>0.10775047258979206</v>
      </c>
      <c r="D72" s="2">
        <v>13823</v>
      </c>
      <c r="E72" s="299">
        <v>0.12625243179555565</v>
      </c>
      <c r="F72" s="2">
        <v>717600</v>
      </c>
      <c r="G72" s="27">
        <v>0.13</v>
      </c>
    </row>
    <row r="73" spans="1:7" x14ac:dyDescent="0.3">
      <c r="A73" t="s">
        <v>2205</v>
      </c>
      <c r="B73" s="2">
        <v>91</v>
      </c>
      <c r="C73" s="299">
        <v>8.6011342155009454E-2</v>
      </c>
      <c r="D73" s="2">
        <v>10694</v>
      </c>
      <c r="E73" s="299">
        <v>9.7673696420579617E-2</v>
      </c>
      <c r="F73" s="2">
        <v>586666</v>
      </c>
      <c r="G73" s="27">
        <v>0.106</v>
      </c>
    </row>
    <row r="74" spans="1:7" x14ac:dyDescent="0.3">
      <c r="A74" t="s">
        <v>2206</v>
      </c>
      <c r="B74" s="2">
        <v>86</v>
      </c>
      <c r="C74" s="299">
        <v>8.1285444234404536E-2</v>
      </c>
      <c r="D74" s="2">
        <v>7076</v>
      </c>
      <c r="E74" s="299">
        <v>6.4628677377222873E-2</v>
      </c>
      <c r="F74" s="2">
        <v>418295</v>
      </c>
      <c r="G74" s="27">
        <v>7.5999999999999998E-2</v>
      </c>
    </row>
    <row r="75" spans="1:7" x14ac:dyDescent="0.3">
      <c r="A75" t="s">
        <v>2207</v>
      </c>
      <c r="B75" s="2">
        <v>60</v>
      </c>
      <c r="C75" s="299">
        <v>5.6710775047258979E-2</v>
      </c>
      <c r="D75" s="2">
        <v>4837</v>
      </c>
      <c r="E75" s="299">
        <v>4.4178760948788441E-2</v>
      </c>
      <c r="F75" s="2">
        <v>284209</v>
      </c>
      <c r="G75" s="27">
        <v>5.0999999999999997E-2</v>
      </c>
    </row>
    <row r="76" spans="1:7" x14ac:dyDescent="0.3">
      <c r="A76" t="s">
        <v>2208</v>
      </c>
      <c r="B76" s="2">
        <v>95</v>
      </c>
      <c r="C76" s="299">
        <v>8.9792060491493381E-2</v>
      </c>
      <c r="D76" s="2">
        <v>5502</v>
      </c>
      <c r="E76" s="299">
        <v>5.0252541397608846E-2</v>
      </c>
      <c r="F76" s="2">
        <v>330325</v>
      </c>
      <c r="G76" s="27">
        <v>0.06</v>
      </c>
    </row>
    <row r="77" spans="1:7" x14ac:dyDescent="0.3">
      <c r="A77" t="s">
        <v>2209</v>
      </c>
      <c r="B77" s="2">
        <v>109</v>
      </c>
      <c r="C77" s="299">
        <v>0.10302457466918714</v>
      </c>
      <c r="D77" s="2">
        <v>9812</v>
      </c>
      <c r="E77" s="299">
        <v>8.9617945509512548E-2</v>
      </c>
      <c r="F77" s="2">
        <v>583868</v>
      </c>
      <c r="G77" s="27">
        <v>0.106</v>
      </c>
    </row>
    <row r="78" spans="1:7" x14ac:dyDescent="0.3">
      <c r="A78" t="s">
        <v>2210</v>
      </c>
      <c r="B78" s="2">
        <v>10</v>
      </c>
      <c r="C78" s="299">
        <v>9.4517958412098299E-3</v>
      </c>
      <c r="D78" s="2">
        <v>542</v>
      </c>
      <c r="E78" s="299">
        <v>4.9503594033994906E-3</v>
      </c>
      <c r="F78" s="2">
        <v>23417</v>
      </c>
      <c r="G78" s="27">
        <v>4.0000000000000001E-3</v>
      </c>
    </row>
    <row r="79" spans="1:7" x14ac:dyDescent="0.3">
      <c r="A79" t="s">
        <v>2211</v>
      </c>
      <c r="B79" s="2">
        <v>216</v>
      </c>
      <c r="C79" s="299">
        <v>0.20415879017013233</v>
      </c>
      <c r="D79" s="2">
        <v>24541</v>
      </c>
      <c r="E79" s="299">
        <v>0.22414533232255884</v>
      </c>
      <c r="F79" s="2">
        <v>1160257</v>
      </c>
      <c r="G79" s="27">
        <v>0.21</v>
      </c>
    </row>
    <row r="80" spans="1:7" x14ac:dyDescent="0.3">
      <c r="A80" t="s">
        <v>2201</v>
      </c>
      <c r="B80" s="2">
        <v>86</v>
      </c>
      <c r="C80" s="299">
        <v>8.1285444234404536E-2</v>
      </c>
      <c r="D80" s="2">
        <v>11484</v>
      </c>
      <c r="E80" s="299">
        <v>0.10488916492368958</v>
      </c>
      <c r="F80" s="2">
        <v>615736</v>
      </c>
      <c r="G80" s="27">
        <v>0.111</v>
      </c>
    </row>
    <row r="81" spans="1:7" x14ac:dyDescent="0.3">
      <c r="A81" t="s">
        <v>2202</v>
      </c>
      <c r="B81" s="2">
        <v>37</v>
      </c>
      <c r="C81" s="299">
        <v>3.4971644612476371E-2</v>
      </c>
      <c r="D81" s="2">
        <v>4776</v>
      </c>
      <c r="E81" s="299">
        <v>4.3621617178295137E-2</v>
      </c>
      <c r="F81" s="2">
        <v>209675</v>
      </c>
      <c r="G81" s="27">
        <v>3.7999999999999999E-2</v>
      </c>
    </row>
    <row r="82" spans="1:7" x14ac:dyDescent="0.3">
      <c r="A82" t="s">
        <v>2203</v>
      </c>
      <c r="B82" s="2">
        <v>43</v>
      </c>
      <c r="C82" s="299">
        <v>4.0642722117202268E-2</v>
      </c>
      <c r="D82" s="2">
        <v>2684</v>
      </c>
      <c r="E82" s="299">
        <v>2.4514325901705224E-2</v>
      </c>
      <c r="F82" s="2">
        <v>106652</v>
      </c>
      <c r="G82" s="27">
        <v>1.9E-2</v>
      </c>
    </row>
    <row r="83" spans="1:7" x14ac:dyDescent="0.3">
      <c r="A83" t="s">
        <v>2204</v>
      </c>
      <c r="B83" s="2">
        <v>25</v>
      </c>
      <c r="C83" s="299">
        <v>2.3629489603024575E-2</v>
      </c>
      <c r="D83" s="2">
        <v>1458</v>
      </c>
      <c r="E83" s="299">
        <v>1.3316649465233315E-2</v>
      </c>
      <c r="F83" s="2">
        <v>61763</v>
      </c>
      <c r="G83" s="27">
        <v>1.0999999999999999E-2</v>
      </c>
    </row>
    <row r="84" spans="1:7" x14ac:dyDescent="0.3">
      <c r="A84" t="s">
        <v>2205</v>
      </c>
      <c r="B84" s="2">
        <v>15</v>
      </c>
      <c r="C84" s="299">
        <v>1.4177693761814745E-2</v>
      </c>
      <c r="D84" s="2">
        <v>1010</v>
      </c>
      <c r="E84" s="299">
        <v>9.2248394786595671E-3</v>
      </c>
      <c r="F84" s="2">
        <v>37478</v>
      </c>
      <c r="G84" s="27">
        <v>7.0000000000000001E-3</v>
      </c>
    </row>
    <row r="85" spans="1:7" x14ac:dyDescent="0.3">
      <c r="A85" t="s">
        <v>2206</v>
      </c>
      <c r="B85" s="2">
        <v>10</v>
      </c>
      <c r="C85" s="299">
        <v>9.4517958412098299E-3</v>
      </c>
      <c r="D85" s="2">
        <v>571</v>
      </c>
      <c r="E85" s="299">
        <v>5.2152310319946663E-3</v>
      </c>
      <c r="F85" s="2">
        <v>25017</v>
      </c>
      <c r="G85" s="27">
        <v>5.0000000000000001E-3</v>
      </c>
    </row>
    <row r="86" spans="1:7" x14ac:dyDescent="0.3">
      <c r="A86" t="s">
        <v>2207</v>
      </c>
      <c r="B86" s="2">
        <v>0</v>
      </c>
      <c r="C86" s="299">
        <v>0</v>
      </c>
      <c r="D86" s="2">
        <v>445</v>
      </c>
      <c r="E86" s="299">
        <v>4.064409473270799E-3</v>
      </c>
      <c r="F86" s="2">
        <v>17678</v>
      </c>
      <c r="G86" s="27">
        <v>3.0000000000000001E-3</v>
      </c>
    </row>
    <row r="87" spans="1:7" x14ac:dyDescent="0.3">
      <c r="A87" t="s">
        <v>2208</v>
      </c>
      <c r="B87" s="2">
        <v>0</v>
      </c>
      <c r="C87" s="299">
        <v>0</v>
      </c>
      <c r="D87" s="2">
        <v>477</v>
      </c>
      <c r="E87" s="299">
        <v>4.3566816151689239E-3</v>
      </c>
      <c r="F87" s="2">
        <v>21053</v>
      </c>
      <c r="G87" s="27">
        <v>4.0000000000000001E-3</v>
      </c>
    </row>
    <row r="88" spans="1:7" x14ac:dyDescent="0.3">
      <c r="A88" t="s">
        <v>2209</v>
      </c>
      <c r="B88" s="2">
        <v>0</v>
      </c>
      <c r="C88" s="299">
        <v>0</v>
      </c>
      <c r="D88" s="2">
        <v>1073</v>
      </c>
      <c r="E88" s="299">
        <v>9.8002502580214999E-3</v>
      </c>
      <c r="F88" s="2">
        <v>46514</v>
      </c>
      <c r="G88" s="27">
        <v>8.0000000000000002E-3</v>
      </c>
    </row>
    <row r="89" spans="1:7" x14ac:dyDescent="0.3">
      <c r="A89" t="s">
        <v>2210</v>
      </c>
      <c r="B89" s="2">
        <v>0</v>
      </c>
      <c r="C89" s="299">
        <v>0</v>
      </c>
      <c r="D89" s="2">
        <v>563</v>
      </c>
      <c r="E89" s="299">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2212</v>
      </c>
      <c r="C1" s="369"/>
      <c r="D1" s="369"/>
      <c r="E1" s="369"/>
      <c r="F1" s="369"/>
      <c r="G1" s="369"/>
    </row>
    <row r="2" spans="1:7" x14ac:dyDescent="0.3">
      <c r="A2" t="s">
        <v>173</v>
      </c>
      <c r="B2" s="370" t="str">
        <f>Population!B3</f>
        <v>City of McFarland</v>
      </c>
      <c r="C2" s="370"/>
      <c r="D2" s="370" t="str">
        <f>Population!B4</f>
        <v>Kern County</v>
      </c>
      <c r="E2" s="370"/>
      <c r="F2" s="370" t="s">
        <v>174</v>
      </c>
      <c r="G2" s="370"/>
    </row>
    <row r="3" spans="1:7" x14ac:dyDescent="0.3">
      <c r="A3" s="18"/>
      <c r="B3" s="18"/>
      <c r="C3" s="18"/>
      <c r="D3" s="18"/>
      <c r="E3" s="18"/>
      <c r="F3" s="18"/>
      <c r="G3" s="18"/>
    </row>
    <row r="4" spans="1:7" x14ac:dyDescent="0.3">
      <c r="A4" s="297" t="s">
        <v>2213</v>
      </c>
      <c r="B4" s="297"/>
      <c r="C4" s="297"/>
      <c r="D4" s="297"/>
      <c r="E4" s="297"/>
      <c r="F4" s="122"/>
      <c r="G4" s="122"/>
    </row>
    <row r="5" spans="1:7" x14ac:dyDescent="0.3">
      <c r="A5" t="s">
        <v>2214</v>
      </c>
      <c r="B5" s="2">
        <v>7005</v>
      </c>
      <c r="C5" t="s">
        <v>173</v>
      </c>
      <c r="D5" s="2">
        <v>543477</v>
      </c>
      <c r="E5" t="s">
        <v>173</v>
      </c>
      <c r="F5" s="2">
        <v>29760021</v>
      </c>
      <c r="G5" s="27"/>
    </row>
    <row r="6" spans="1:7" x14ac:dyDescent="0.3">
      <c r="A6" s="18"/>
      <c r="B6" s="18"/>
      <c r="C6" s="18"/>
      <c r="D6" s="18"/>
      <c r="E6" s="18"/>
      <c r="F6" s="18"/>
      <c r="G6" s="18"/>
    </row>
    <row r="7" spans="1:7" x14ac:dyDescent="0.3">
      <c r="A7" s="297" t="s">
        <v>2215</v>
      </c>
      <c r="B7" s="297"/>
      <c r="C7" s="297"/>
      <c r="D7" s="297"/>
      <c r="E7" s="297"/>
      <c r="F7" s="122"/>
      <c r="G7" s="122"/>
    </row>
    <row r="8" spans="1:7" x14ac:dyDescent="0.3">
      <c r="A8" t="s">
        <v>2216</v>
      </c>
      <c r="B8" s="2">
        <v>1685</v>
      </c>
      <c r="C8" t="s">
        <v>173</v>
      </c>
      <c r="D8" s="2">
        <v>181480</v>
      </c>
      <c r="E8" t="s">
        <v>173</v>
      </c>
      <c r="F8" s="2">
        <v>10381206</v>
      </c>
      <c r="G8" s="27"/>
    </row>
    <row r="9" spans="1:7" x14ac:dyDescent="0.3">
      <c r="A9" s="18"/>
      <c r="B9" s="18"/>
      <c r="C9" s="18"/>
      <c r="D9" s="18"/>
      <c r="E9" s="18"/>
      <c r="F9" s="18"/>
      <c r="G9" s="18"/>
    </row>
    <row r="10" spans="1:7" x14ac:dyDescent="0.3">
      <c r="A10" s="297" t="s">
        <v>2217</v>
      </c>
      <c r="B10" s="297"/>
      <c r="C10" s="297"/>
      <c r="D10" s="297"/>
      <c r="E10" s="297"/>
      <c r="F10" s="122"/>
      <c r="G10" s="122"/>
    </row>
    <row r="11" spans="1:7" x14ac:dyDescent="0.3">
      <c r="A11" t="s">
        <v>2218</v>
      </c>
      <c r="B11" s="2">
        <v>1747</v>
      </c>
      <c r="C11" t="s">
        <v>173</v>
      </c>
      <c r="D11" s="2">
        <v>198636</v>
      </c>
      <c r="E11" t="s">
        <v>173</v>
      </c>
      <c r="F11" s="2">
        <v>11182882</v>
      </c>
      <c r="G11" s="27"/>
    </row>
    <row r="12" spans="1:7" x14ac:dyDescent="0.3">
      <c r="A12" s="18"/>
      <c r="B12" s="18"/>
      <c r="C12" s="18"/>
      <c r="D12" s="18"/>
      <c r="E12" s="18"/>
      <c r="F12" s="18"/>
      <c r="G12" s="18"/>
    </row>
    <row r="13" spans="1:7" x14ac:dyDescent="0.3">
      <c r="A13" s="297" t="s">
        <v>2219</v>
      </c>
      <c r="B13" s="297"/>
      <c r="C13" s="297"/>
      <c r="D13" s="297"/>
      <c r="E13" s="297"/>
      <c r="F13" s="122"/>
      <c r="G13" s="122"/>
    </row>
    <row r="14" spans="1:7" x14ac:dyDescent="0.3">
      <c r="A14" t="s">
        <v>2220</v>
      </c>
      <c r="B14" s="2">
        <v>1685</v>
      </c>
      <c r="C14" t="s">
        <v>173</v>
      </c>
      <c r="D14" s="2">
        <v>181480</v>
      </c>
      <c r="E14" t="s">
        <v>173</v>
      </c>
      <c r="F14" s="2">
        <v>10381206</v>
      </c>
      <c r="G14" s="27"/>
    </row>
    <row r="15" spans="1:7" x14ac:dyDescent="0.3">
      <c r="A15" t="s">
        <v>2183</v>
      </c>
      <c r="B15" s="2">
        <v>1009</v>
      </c>
      <c r="C15" s="299">
        <v>0.59881305637982196</v>
      </c>
      <c r="D15" s="2">
        <v>107652</v>
      </c>
      <c r="E15" s="299">
        <v>0.59318933215781355</v>
      </c>
      <c r="F15" s="2">
        <v>5773943</v>
      </c>
      <c r="G15" s="27">
        <v>0.55619192991642785</v>
      </c>
    </row>
    <row r="16" spans="1:7" x14ac:dyDescent="0.3">
      <c r="A16" t="s">
        <v>2174</v>
      </c>
      <c r="B16" s="2">
        <v>676</v>
      </c>
      <c r="C16" s="299">
        <v>0.40118694362017804</v>
      </c>
      <c r="D16" s="2">
        <v>73828</v>
      </c>
      <c r="E16" s="299">
        <v>0.40681066784218645</v>
      </c>
      <c r="F16" s="2">
        <v>4607263</v>
      </c>
      <c r="G16" s="27">
        <v>0.4438080700835722</v>
      </c>
    </row>
    <row r="17" spans="1:7" x14ac:dyDescent="0.3">
      <c r="A17" s="18"/>
      <c r="B17" s="18"/>
      <c r="C17" s="18"/>
      <c r="D17" s="18"/>
      <c r="E17" s="18"/>
      <c r="F17" s="18"/>
      <c r="G17" s="18"/>
    </row>
    <row r="18" spans="1:7" x14ac:dyDescent="0.3">
      <c r="A18" s="297" t="s">
        <v>2221</v>
      </c>
      <c r="B18" s="297"/>
      <c r="C18" s="297"/>
      <c r="D18" s="297"/>
      <c r="E18" s="297"/>
      <c r="F18" s="122"/>
      <c r="G18" s="122"/>
    </row>
    <row r="19" spans="1:7" x14ac:dyDescent="0.3">
      <c r="A19" t="s">
        <v>2222</v>
      </c>
      <c r="B19" s="2">
        <v>655</v>
      </c>
      <c r="C19" t="s">
        <v>173</v>
      </c>
      <c r="D19" s="2">
        <v>72544</v>
      </c>
      <c r="E19" t="s">
        <v>173</v>
      </c>
      <c r="F19" s="2">
        <v>4553387</v>
      </c>
      <c r="G19" s="27"/>
    </row>
    <row r="20" spans="1:7" x14ac:dyDescent="0.3">
      <c r="A20" t="s">
        <v>2223</v>
      </c>
      <c r="B20" s="2">
        <v>181</v>
      </c>
      <c r="C20" s="299">
        <v>0.27633587786259545</v>
      </c>
      <c r="D20" s="2">
        <v>17539</v>
      </c>
      <c r="E20" s="299">
        <v>0.24177051168945743</v>
      </c>
      <c r="F20" s="2">
        <v>815692</v>
      </c>
      <c r="G20" s="27">
        <v>0.17913961629002761</v>
      </c>
    </row>
    <row r="21" spans="1:7" x14ac:dyDescent="0.3">
      <c r="A21" t="s">
        <v>2224</v>
      </c>
      <c r="B21" s="2">
        <v>0</v>
      </c>
      <c r="C21" s="299">
        <v>0</v>
      </c>
      <c r="D21" s="2">
        <v>149</v>
      </c>
      <c r="E21" s="299">
        <v>2.0539258932509926E-3</v>
      </c>
      <c r="F21" s="2">
        <v>6901</v>
      </c>
      <c r="G21" s="27">
        <v>1.5155751092538368E-3</v>
      </c>
    </row>
    <row r="22" spans="1:7" x14ac:dyDescent="0.3">
      <c r="A22" t="s">
        <v>2204</v>
      </c>
      <c r="B22" s="2">
        <v>0</v>
      </c>
      <c r="C22" s="299">
        <v>0</v>
      </c>
      <c r="D22" s="2">
        <v>331</v>
      </c>
      <c r="E22" s="299">
        <v>4.5627481252756945E-3</v>
      </c>
      <c r="F22" s="2">
        <v>14992</v>
      </c>
      <c r="G22" s="27">
        <v>3.2924941367821359E-3</v>
      </c>
    </row>
    <row r="23" spans="1:7" x14ac:dyDescent="0.3">
      <c r="A23" t="s">
        <v>2205</v>
      </c>
      <c r="B23" s="2">
        <v>10</v>
      </c>
      <c r="C23" s="299">
        <v>1.5267175572519083E-2</v>
      </c>
      <c r="D23" s="2">
        <v>853</v>
      </c>
      <c r="E23" s="299">
        <v>1.1758381120423466E-2</v>
      </c>
      <c r="F23" s="2">
        <v>40911</v>
      </c>
      <c r="G23" s="27">
        <v>8.9847403701903659E-3</v>
      </c>
    </row>
    <row r="24" spans="1:7" x14ac:dyDescent="0.3">
      <c r="A24" t="s">
        <v>2206</v>
      </c>
      <c r="B24" s="2">
        <v>30</v>
      </c>
      <c r="C24" s="299">
        <v>4.5801526717557252E-2</v>
      </c>
      <c r="D24" s="2">
        <v>951</v>
      </c>
      <c r="E24" s="299">
        <v>1.3109285399206E-2</v>
      </c>
      <c r="F24" s="2">
        <v>33815</v>
      </c>
      <c r="G24" s="27">
        <v>7.4263399970176044E-3</v>
      </c>
    </row>
    <row r="25" spans="1:7" x14ac:dyDescent="0.3">
      <c r="A25" t="s">
        <v>2225</v>
      </c>
      <c r="B25" s="2">
        <v>136</v>
      </c>
      <c r="C25" s="299">
        <v>0.20763358778625954</v>
      </c>
      <c r="D25" s="2">
        <v>13485</v>
      </c>
      <c r="E25" s="299">
        <v>0.18588718570798413</v>
      </c>
      <c r="F25" s="2">
        <v>614809</v>
      </c>
      <c r="G25" s="27">
        <v>0.13502234710117986</v>
      </c>
    </row>
    <row r="26" spans="1:7" x14ac:dyDescent="0.3">
      <c r="A26" t="s">
        <v>2210</v>
      </c>
      <c r="B26" s="2">
        <v>5</v>
      </c>
      <c r="C26" s="299">
        <v>7.6335877862595417E-3</v>
      </c>
      <c r="D26" s="2">
        <v>1770</v>
      </c>
      <c r="E26" s="299">
        <v>2.4398985443317159E-2</v>
      </c>
      <c r="F26" s="2">
        <v>104264</v>
      </c>
      <c r="G26" s="27">
        <v>2.289811957560383E-2</v>
      </c>
    </row>
    <row r="27" spans="1:7" x14ac:dyDescent="0.3">
      <c r="A27" t="s">
        <v>2226</v>
      </c>
      <c r="B27" s="2">
        <v>270</v>
      </c>
      <c r="C27" s="299">
        <v>0.41221374045801529</v>
      </c>
      <c r="D27" s="2">
        <v>19384</v>
      </c>
      <c r="E27" s="299">
        <v>0.2672033524481694</v>
      </c>
      <c r="F27" s="2">
        <v>963099</v>
      </c>
      <c r="G27" s="27">
        <v>0.21151266079513997</v>
      </c>
    </row>
    <row r="28" spans="1:7" x14ac:dyDescent="0.3">
      <c r="A28" t="s">
        <v>2224</v>
      </c>
      <c r="B28" s="2">
        <v>46</v>
      </c>
      <c r="C28" s="299">
        <v>7.0229007633587789E-2</v>
      </c>
      <c r="D28" s="2">
        <v>1268</v>
      </c>
      <c r="E28" s="299">
        <v>1.7479047198941333E-2</v>
      </c>
      <c r="F28" s="2">
        <v>37339</v>
      </c>
      <c r="G28" s="27">
        <v>8.2002693818908866E-3</v>
      </c>
    </row>
    <row r="29" spans="1:7" x14ac:dyDescent="0.3">
      <c r="A29" t="s">
        <v>2204</v>
      </c>
      <c r="B29" s="2">
        <v>35</v>
      </c>
      <c r="C29" s="299">
        <v>5.3435114503816793E-2</v>
      </c>
      <c r="D29" s="2">
        <v>2164</v>
      </c>
      <c r="E29" s="299">
        <v>2.983017203352448E-2</v>
      </c>
      <c r="F29" s="2">
        <v>46888</v>
      </c>
      <c r="G29" s="27">
        <v>1.0297389613489914E-2</v>
      </c>
    </row>
    <row r="30" spans="1:7" x14ac:dyDescent="0.3">
      <c r="A30" t="s">
        <v>2205</v>
      </c>
      <c r="B30" s="2">
        <v>50</v>
      </c>
      <c r="C30" s="299">
        <v>7.6335877862595422E-2</v>
      </c>
      <c r="D30" s="2">
        <v>2887</v>
      </c>
      <c r="E30" s="299">
        <v>3.9796537273930302E-2</v>
      </c>
      <c r="F30" s="2">
        <v>82147</v>
      </c>
      <c r="G30" s="27">
        <v>1.8040856180245608E-2</v>
      </c>
    </row>
    <row r="31" spans="1:7" x14ac:dyDescent="0.3">
      <c r="A31" t="s">
        <v>2206</v>
      </c>
      <c r="B31" s="2">
        <v>50</v>
      </c>
      <c r="C31" s="299">
        <v>7.6335877862595422E-2</v>
      </c>
      <c r="D31" s="2">
        <v>3170</v>
      </c>
      <c r="E31" s="299">
        <v>4.3697617997353333E-2</v>
      </c>
      <c r="F31" s="2">
        <v>103519</v>
      </c>
      <c r="G31" s="27">
        <v>2.2734505105759733E-2</v>
      </c>
    </row>
    <row r="32" spans="1:7" x14ac:dyDescent="0.3">
      <c r="A32" t="s">
        <v>2225</v>
      </c>
      <c r="B32" s="2">
        <v>79</v>
      </c>
      <c r="C32" s="299">
        <v>0.12061068702290076</v>
      </c>
      <c r="D32" s="2">
        <v>8586</v>
      </c>
      <c r="E32" s="299">
        <v>0.11835575650639611</v>
      </c>
      <c r="F32" s="2">
        <v>662158</v>
      </c>
      <c r="G32" s="27">
        <v>0.14542098003090886</v>
      </c>
    </row>
    <row r="33" spans="1:7" x14ac:dyDescent="0.3">
      <c r="A33" t="s">
        <v>2210</v>
      </c>
      <c r="B33" s="2">
        <v>10</v>
      </c>
      <c r="C33" s="299">
        <v>1.5267175572519083E-2</v>
      </c>
      <c r="D33" s="2">
        <v>1309</v>
      </c>
      <c r="E33" s="299">
        <v>1.8044221438023821E-2</v>
      </c>
      <c r="F33" s="2">
        <v>31048</v>
      </c>
      <c r="G33" s="27">
        <v>6.8186604828449678E-3</v>
      </c>
    </row>
    <row r="34" spans="1:7" x14ac:dyDescent="0.3">
      <c r="A34" t="s">
        <v>2227</v>
      </c>
      <c r="B34" s="2">
        <v>186</v>
      </c>
      <c r="C34" s="299">
        <v>0.28396946564885495</v>
      </c>
      <c r="D34" s="2">
        <v>20238</v>
      </c>
      <c r="E34" s="299">
        <v>0.27897551830613143</v>
      </c>
      <c r="F34" s="2">
        <v>1271800</v>
      </c>
      <c r="G34" s="27">
        <v>0.2793085674466062</v>
      </c>
    </row>
    <row r="35" spans="1:7" x14ac:dyDescent="0.3">
      <c r="A35" t="s">
        <v>2224</v>
      </c>
      <c r="B35" s="2">
        <v>121</v>
      </c>
      <c r="C35" s="299">
        <v>0.18473282442748093</v>
      </c>
      <c r="D35" s="2">
        <v>6897</v>
      </c>
      <c r="E35" s="299">
        <v>9.5073334803705334E-2</v>
      </c>
      <c r="F35" s="2">
        <v>189949</v>
      </c>
      <c r="G35" s="27">
        <v>4.171597977505536E-2</v>
      </c>
    </row>
    <row r="36" spans="1:7" x14ac:dyDescent="0.3">
      <c r="A36" t="s">
        <v>2204</v>
      </c>
      <c r="B36" s="2">
        <v>48</v>
      </c>
      <c r="C36" s="299">
        <v>7.3282442748091606E-2</v>
      </c>
      <c r="D36" s="2">
        <v>5267</v>
      </c>
      <c r="E36" s="299">
        <v>7.2604212615791794E-2</v>
      </c>
      <c r="F36" s="2">
        <v>245005</v>
      </c>
      <c r="G36" s="27">
        <v>5.3807198904903097E-2</v>
      </c>
    </row>
    <row r="37" spans="1:7" x14ac:dyDescent="0.3">
      <c r="A37" t="s">
        <v>2205</v>
      </c>
      <c r="B37" s="2">
        <v>0</v>
      </c>
      <c r="C37" s="299">
        <v>0</v>
      </c>
      <c r="D37" s="2">
        <v>3618</v>
      </c>
      <c r="E37" s="299">
        <v>4.9873180414644905E-2</v>
      </c>
      <c r="F37" s="2">
        <v>273454</v>
      </c>
      <c r="G37" s="27">
        <v>6.0055075485567121E-2</v>
      </c>
    </row>
    <row r="38" spans="1:7" x14ac:dyDescent="0.3">
      <c r="A38" t="s">
        <v>2206</v>
      </c>
      <c r="B38" s="2">
        <v>10</v>
      </c>
      <c r="C38" s="299">
        <v>1.5267175572519083E-2</v>
      </c>
      <c r="D38" s="2">
        <v>1529</v>
      </c>
      <c r="E38" s="299">
        <v>2.1076863696515218E-2</v>
      </c>
      <c r="F38" s="2">
        <v>202195</v>
      </c>
      <c r="G38" s="27">
        <v>4.4405406349163817E-2</v>
      </c>
    </row>
    <row r="39" spans="1:7" x14ac:dyDescent="0.3">
      <c r="A39" t="s">
        <v>2225</v>
      </c>
      <c r="B39" s="2">
        <v>0</v>
      </c>
      <c r="C39" s="299">
        <v>0</v>
      </c>
      <c r="D39" s="2">
        <v>1364</v>
      </c>
      <c r="E39" s="299">
        <v>1.8802382002646671E-2</v>
      </c>
      <c r="F39" s="2">
        <v>327813</v>
      </c>
      <c r="G39" s="27">
        <v>7.1993221748996958E-2</v>
      </c>
    </row>
    <row r="40" spans="1:7" x14ac:dyDescent="0.3">
      <c r="A40" t="s">
        <v>2210</v>
      </c>
      <c r="B40" s="2">
        <v>7</v>
      </c>
      <c r="C40" s="299">
        <v>1.0687022900763359E-2</v>
      </c>
      <c r="D40" s="2">
        <v>1563</v>
      </c>
      <c r="E40" s="299">
        <v>2.1545544772827524E-2</v>
      </c>
      <c r="F40" s="2">
        <v>33384</v>
      </c>
      <c r="G40" s="27">
        <v>7.331685182919879E-3</v>
      </c>
    </row>
    <row r="41" spans="1:7" x14ac:dyDescent="0.3">
      <c r="A41" t="s">
        <v>2228</v>
      </c>
      <c r="B41" s="2">
        <v>13</v>
      </c>
      <c r="C41" s="299">
        <v>1.984732824427481E-2</v>
      </c>
      <c r="D41" s="2">
        <v>9456</v>
      </c>
      <c r="E41" s="299">
        <v>0.13034847816497575</v>
      </c>
      <c r="F41" s="2">
        <v>767494</v>
      </c>
      <c r="G41" s="27">
        <v>0.16855452874969776</v>
      </c>
    </row>
    <row r="42" spans="1:7" x14ac:dyDescent="0.3">
      <c r="A42" t="s">
        <v>2224</v>
      </c>
      <c r="B42" s="2">
        <v>7</v>
      </c>
      <c r="C42" s="299">
        <v>1.0687022900763359E-2</v>
      </c>
      <c r="D42" s="2">
        <v>6342</v>
      </c>
      <c r="E42" s="299">
        <v>8.7422805469783857E-2</v>
      </c>
      <c r="F42" s="2">
        <v>313950</v>
      </c>
      <c r="G42" s="27">
        <v>6.8948674909468488E-2</v>
      </c>
    </row>
    <row r="43" spans="1:7" x14ac:dyDescent="0.3">
      <c r="A43" t="s">
        <v>2204</v>
      </c>
      <c r="B43" s="2">
        <v>0</v>
      </c>
      <c r="C43" s="299">
        <v>0</v>
      </c>
      <c r="D43" s="2">
        <v>1626</v>
      </c>
      <c r="E43" s="299">
        <v>2.2413983237759155E-2</v>
      </c>
      <c r="F43" s="2">
        <v>203483</v>
      </c>
      <c r="G43" s="27">
        <v>4.468827270776677E-2</v>
      </c>
    </row>
    <row r="44" spans="1:7" x14ac:dyDescent="0.3">
      <c r="A44" t="s">
        <v>2205</v>
      </c>
      <c r="B44" s="2">
        <v>0</v>
      </c>
      <c r="C44" s="299">
        <v>0</v>
      </c>
      <c r="D44" s="2">
        <v>513</v>
      </c>
      <c r="E44" s="299">
        <v>7.0715703573003968E-3</v>
      </c>
      <c r="F44" s="2">
        <v>124471</v>
      </c>
      <c r="G44" s="27">
        <v>2.733591500129464E-2</v>
      </c>
    </row>
    <row r="45" spans="1:7" x14ac:dyDescent="0.3">
      <c r="A45" t="s">
        <v>2206</v>
      </c>
      <c r="B45" s="2">
        <v>0</v>
      </c>
      <c r="C45" s="299">
        <v>0</v>
      </c>
      <c r="D45" s="2">
        <v>166</v>
      </c>
      <c r="E45" s="299">
        <v>2.2882664314071459E-3</v>
      </c>
      <c r="F45" s="2">
        <v>58883</v>
      </c>
      <c r="G45" s="27">
        <v>1.2931692386348887E-2</v>
      </c>
    </row>
    <row r="46" spans="1:7" x14ac:dyDescent="0.3">
      <c r="A46" t="s">
        <v>2225</v>
      </c>
      <c r="B46" s="2">
        <v>0</v>
      </c>
      <c r="C46" s="299">
        <v>0</v>
      </c>
      <c r="D46" s="2">
        <v>80</v>
      </c>
      <c r="E46" s="299">
        <v>1.1027790030877812E-3</v>
      </c>
      <c r="F46" s="2">
        <v>51483</v>
      </c>
      <c r="G46" s="27">
        <v>1.1306528524810212E-2</v>
      </c>
    </row>
    <row r="47" spans="1:7" x14ac:dyDescent="0.3">
      <c r="A47" t="s">
        <v>2210</v>
      </c>
      <c r="B47" s="2">
        <v>6</v>
      </c>
      <c r="C47" s="299">
        <v>9.1603053435114507E-3</v>
      </c>
      <c r="D47" s="2">
        <v>729</v>
      </c>
      <c r="E47" s="299">
        <v>1.0049073665637407E-2</v>
      </c>
      <c r="F47" s="2">
        <v>15224</v>
      </c>
      <c r="G47" s="27">
        <v>3.3434452200087538E-3</v>
      </c>
    </row>
    <row r="48" spans="1:7" x14ac:dyDescent="0.3">
      <c r="A48" t="s">
        <v>2229</v>
      </c>
      <c r="B48" s="2">
        <v>5</v>
      </c>
      <c r="C48" s="299">
        <v>7.6335877862595417E-3</v>
      </c>
      <c r="D48" s="2">
        <v>5927</v>
      </c>
      <c r="E48" s="299">
        <v>8.1702139391265985E-2</v>
      </c>
      <c r="F48" s="2">
        <v>735302</v>
      </c>
      <c r="G48" s="27">
        <v>0.16148462671852842</v>
      </c>
    </row>
    <row r="49" spans="1:7" x14ac:dyDescent="0.3">
      <c r="A49" t="s">
        <v>2224</v>
      </c>
      <c r="B49" s="2">
        <v>5</v>
      </c>
      <c r="C49" s="299">
        <v>7.6335877862595417E-3</v>
      </c>
      <c r="D49" s="2">
        <v>5186</v>
      </c>
      <c r="E49" s="299">
        <v>7.1487648875165413E-2</v>
      </c>
      <c r="F49" s="2">
        <v>523770</v>
      </c>
      <c r="G49" s="27">
        <v>0.11502865888623129</v>
      </c>
    </row>
    <row r="50" spans="1:7" x14ac:dyDescent="0.3">
      <c r="A50" t="s">
        <v>2204</v>
      </c>
      <c r="B50" s="2">
        <v>0</v>
      </c>
      <c r="C50" s="299">
        <v>0</v>
      </c>
      <c r="D50" s="2">
        <v>286</v>
      </c>
      <c r="E50" s="299">
        <v>3.9424349360388175E-3</v>
      </c>
      <c r="F50" s="2">
        <v>129864</v>
      </c>
      <c r="G50" s="27">
        <v>2.8520308069575461E-2</v>
      </c>
    </row>
    <row r="51" spans="1:7" x14ac:dyDescent="0.3">
      <c r="A51" t="s">
        <v>2205</v>
      </c>
      <c r="B51" s="2">
        <v>0</v>
      </c>
      <c r="C51" s="299">
        <v>0</v>
      </c>
      <c r="D51" s="2">
        <v>53</v>
      </c>
      <c r="E51" s="299">
        <v>7.3059108954565502E-4</v>
      </c>
      <c r="F51" s="2">
        <v>45371</v>
      </c>
      <c r="G51" s="27">
        <v>9.9642310218744853E-3</v>
      </c>
    </row>
    <row r="52" spans="1:7" x14ac:dyDescent="0.3">
      <c r="A52" t="s">
        <v>2206</v>
      </c>
      <c r="B52" s="2">
        <v>0</v>
      </c>
      <c r="C52" s="299">
        <v>0</v>
      </c>
      <c r="D52" s="2">
        <v>8</v>
      </c>
      <c r="E52" s="299">
        <v>1.1027790030877812E-4</v>
      </c>
      <c r="F52" s="2">
        <v>22360</v>
      </c>
      <c r="G52" s="27">
        <v>4.9106302627033461E-3</v>
      </c>
    </row>
    <row r="53" spans="1:7" x14ac:dyDescent="0.3">
      <c r="A53" t="s">
        <v>2225</v>
      </c>
      <c r="B53" s="2">
        <v>0</v>
      </c>
      <c r="C53" s="299">
        <v>0</v>
      </c>
      <c r="D53" s="2">
        <v>0</v>
      </c>
      <c r="E53" s="299">
        <v>0</v>
      </c>
      <c r="F53" s="2">
        <v>1540</v>
      </c>
      <c r="G53" s="27">
        <v>3.382097765904809E-4</v>
      </c>
    </row>
    <row r="54" spans="1:7" x14ac:dyDescent="0.3">
      <c r="A54" t="s">
        <v>2210</v>
      </c>
      <c r="B54" s="2">
        <v>0</v>
      </c>
      <c r="C54" s="299">
        <v>0</v>
      </c>
      <c r="D54" s="2">
        <v>394</v>
      </c>
      <c r="E54" s="299">
        <v>5.4311865902073224E-3</v>
      </c>
      <c r="F54" s="2">
        <v>12397</v>
      </c>
      <c r="G54" s="27">
        <v>2.7225887015533711E-3</v>
      </c>
    </row>
    <row r="55" spans="1:7" x14ac:dyDescent="0.3">
      <c r="A55" s="18"/>
      <c r="B55" s="18"/>
      <c r="C55" s="18"/>
      <c r="D55" s="18"/>
      <c r="E55" s="18"/>
      <c r="F55" s="18"/>
      <c r="G55" s="18"/>
    </row>
    <row r="56" spans="1:7" x14ac:dyDescent="0.3">
      <c r="A56" s="297" t="s">
        <v>2230</v>
      </c>
      <c r="B56" s="297"/>
      <c r="C56" s="297"/>
      <c r="D56" s="297"/>
      <c r="E56" s="297"/>
      <c r="F56" s="122"/>
      <c r="G56" s="122"/>
    </row>
    <row r="57" spans="1:7" x14ac:dyDescent="0.3">
      <c r="A57" t="s">
        <v>2231</v>
      </c>
      <c r="B57" s="2">
        <v>960</v>
      </c>
      <c r="C57" t="s">
        <v>173</v>
      </c>
      <c r="D57" s="2">
        <v>86793</v>
      </c>
      <c r="E57" t="s">
        <v>173</v>
      </c>
      <c r="F57" s="2">
        <v>4773895</v>
      </c>
      <c r="G57" s="27"/>
    </row>
    <row r="58" spans="1:7" x14ac:dyDescent="0.3">
      <c r="A58" t="s">
        <v>2223</v>
      </c>
      <c r="B58" s="2">
        <v>149</v>
      </c>
      <c r="C58" s="299">
        <v>0.15520833333333334</v>
      </c>
      <c r="D58" s="2">
        <v>7954</v>
      </c>
      <c r="E58" s="299">
        <v>9.1643335292016639E-2</v>
      </c>
      <c r="F58" s="2">
        <v>270097</v>
      </c>
      <c r="G58" s="27">
        <v>5.6577909652390762E-2</v>
      </c>
    </row>
    <row r="59" spans="1:7" x14ac:dyDescent="0.3">
      <c r="A59" t="s">
        <v>2224</v>
      </c>
      <c r="B59" s="2">
        <v>42</v>
      </c>
      <c r="C59" s="299">
        <v>4.3749999999999997E-2</v>
      </c>
      <c r="D59" s="2">
        <v>1371</v>
      </c>
      <c r="E59" s="299">
        <v>1.5796204763056928E-2</v>
      </c>
      <c r="F59" s="2">
        <v>38743</v>
      </c>
      <c r="G59" s="27">
        <v>8.1155953367219019E-3</v>
      </c>
    </row>
    <row r="60" spans="1:7" x14ac:dyDescent="0.3">
      <c r="A60" t="s">
        <v>2204</v>
      </c>
      <c r="B60" s="2">
        <v>6</v>
      </c>
      <c r="C60" s="299">
        <v>6.2500000000000003E-3</v>
      </c>
      <c r="D60" s="2">
        <v>916</v>
      </c>
      <c r="E60" s="299">
        <v>1.0553846508358968E-2</v>
      </c>
      <c r="F60" s="2">
        <v>23028</v>
      </c>
      <c r="G60" s="27">
        <v>4.8237340787763454E-3</v>
      </c>
    </row>
    <row r="61" spans="1:7" x14ac:dyDescent="0.3">
      <c r="A61" t="s">
        <v>2205</v>
      </c>
      <c r="B61" s="2">
        <v>16</v>
      </c>
      <c r="C61" s="299">
        <v>1.6666666666666666E-2</v>
      </c>
      <c r="D61" s="2">
        <v>704</v>
      </c>
      <c r="E61" s="299">
        <v>8.1112532116645354E-3</v>
      </c>
      <c r="F61" s="2">
        <v>18966</v>
      </c>
      <c r="G61" s="27">
        <v>3.9728565458603511E-3</v>
      </c>
    </row>
    <row r="62" spans="1:7" x14ac:dyDescent="0.3">
      <c r="A62" t="s">
        <v>2206</v>
      </c>
      <c r="B62" s="2">
        <v>13</v>
      </c>
      <c r="C62" s="299">
        <v>1.3541666666666667E-2</v>
      </c>
      <c r="D62" s="2">
        <v>416</v>
      </c>
      <c r="E62" s="299">
        <v>4.7930132614381346E-3</v>
      </c>
      <c r="F62" s="2">
        <v>15558</v>
      </c>
      <c r="G62" s="27">
        <v>3.2589740662498862E-3</v>
      </c>
    </row>
    <row r="63" spans="1:7" x14ac:dyDescent="0.3">
      <c r="A63" t="s">
        <v>2225</v>
      </c>
      <c r="B63" s="2">
        <v>60</v>
      </c>
      <c r="C63" s="299">
        <v>6.25E-2</v>
      </c>
      <c r="D63" s="2">
        <v>3527</v>
      </c>
      <c r="E63" s="299">
        <v>4.0636917723779566E-2</v>
      </c>
      <c r="F63" s="2">
        <v>140098</v>
      </c>
      <c r="G63" s="27">
        <v>2.9346686510700382E-2</v>
      </c>
    </row>
    <row r="64" spans="1:7" x14ac:dyDescent="0.3">
      <c r="A64" t="s">
        <v>2210</v>
      </c>
      <c r="B64" s="2">
        <v>12</v>
      </c>
      <c r="C64" s="299">
        <v>1.2500000000000001E-2</v>
      </c>
      <c r="D64" s="2">
        <v>1020</v>
      </c>
      <c r="E64" s="299">
        <v>1.1752099823718503E-2</v>
      </c>
      <c r="F64" s="2">
        <v>33704</v>
      </c>
      <c r="G64" s="27">
        <v>7.0600631140818977E-3</v>
      </c>
    </row>
    <row r="65" spans="1:7" x14ac:dyDescent="0.3">
      <c r="A65" t="s">
        <v>2226</v>
      </c>
      <c r="B65" s="2">
        <v>231</v>
      </c>
      <c r="C65" s="299">
        <v>0.24062500000000001</v>
      </c>
      <c r="D65" s="2">
        <v>11520</v>
      </c>
      <c r="E65" s="299">
        <v>0.13272959800905604</v>
      </c>
      <c r="F65" s="2">
        <v>424383</v>
      </c>
      <c r="G65" s="27">
        <v>8.8896592824098564E-2</v>
      </c>
    </row>
    <row r="66" spans="1:7" x14ac:dyDescent="0.3">
      <c r="A66" t="s">
        <v>2224</v>
      </c>
      <c r="B66" s="2">
        <v>75</v>
      </c>
      <c r="C66" s="299">
        <v>7.8125E-2</v>
      </c>
      <c r="D66" s="2">
        <v>5253</v>
      </c>
      <c r="E66" s="299">
        <v>6.0523314092150289E-2</v>
      </c>
      <c r="F66" s="2">
        <v>186111</v>
      </c>
      <c r="G66" s="27">
        <v>3.8985147348234515E-2</v>
      </c>
    </row>
    <row r="67" spans="1:7" x14ac:dyDescent="0.3">
      <c r="A67" t="s">
        <v>2204</v>
      </c>
      <c r="B67" s="2">
        <v>22</v>
      </c>
      <c r="C67" s="299">
        <v>2.2916666666666665E-2</v>
      </c>
      <c r="D67" s="2">
        <v>1185</v>
      </c>
      <c r="E67" s="299">
        <v>1.3653174795202378E-2</v>
      </c>
      <c r="F67" s="2">
        <v>39494</v>
      </c>
      <c r="G67" s="27">
        <v>8.2729092282088322E-3</v>
      </c>
    </row>
    <row r="68" spans="1:7" x14ac:dyDescent="0.3">
      <c r="A68" t="s">
        <v>2205</v>
      </c>
      <c r="B68" s="2">
        <v>36</v>
      </c>
      <c r="C68" s="299">
        <v>3.7499999999999999E-2</v>
      </c>
      <c r="D68" s="2">
        <v>794</v>
      </c>
      <c r="E68" s="299">
        <v>9.1482031961102848E-3</v>
      </c>
      <c r="F68" s="2">
        <v>29375</v>
      </c>
      <c r="G68" s="27">
        <v>6.1532564080274072E-3</v>
      </c>
    </row>
    <row r="69" spans="1:7" x14ac:dyDescent="0.3">
      <c r="A69" t="s">
        <v>2206</v>
      </c>
      <c r="B69" s="2">
        <v>31</v>
      </c>
      <c r="C69" s="299">
        <v>3.229166666666667E-2</v>
      </c>
      <c r="D69" s="2">
        <v>637</v>
      </c>
      <c r="E69" s="299">
        <v>7.3393015565771432E-3</v>
      </c>
      <c r="F69" s="2">
        <v>21757</v>
      </c>
      <c r="G69" s="27">
        <v>4.5574944568324187E-3</v>
      </c>
    </row>
    <row r="70" spans="1:7" x14ac:dyDescent="0.3">
      <c r="A70" t="s">
        <v>2225</v>
      </c>
      <c r="B70" s="2">
        <v>67</v>
      </c>
      <c r="C70" s="299">
        <v>6.9791666666666669E-2</v>
      </c>
      <c r="D70" s="2">
        <v>3651</v>
      </c>
      <c r="E70" s="299">
        <v>4.2065604369015935E-2</v>
      </c>
      <c r="F70" s="2">
        <v>147445</v>
      </c>
      <c r="G70" s="27">
        <v>3.0885681398522592E-2</v>
      </c>
    </row>
    <row r="71" spans="1:7" x14ac:dyDescent="0.3">
      <c r="A71" t="s">
        <v>2210</v>
      </c>
      <c r="B71" s="2">
        <v>0</v>
      </c>
      <c r="C71" s="299">
        <v>0</v>
      </c>
      <c r="D71" s="2">
        <v>0</v>
      </c>
      <c r="E71" s="299">
        <v>0</v>
      </c>
      <c r="F71" s="2">
        <v>201</v>
      </c>
      <c r="G71" s="27">
        <v>4.2103984272800301E-5</v>
      </c>
    </row>
    <row r="72" spans="1:7" x14ac:dyDescent="0.3">
      <c r="A72" t="s">
        <v>2227</v>
      </c>
      <c r="B72" s="2">
        <v>351</v>
      </c>
      <c r="C72" s="299">
        <v>0.36562499999999998</v>
      </c>
      <c r="D72" s="2">
        <v>19313</v>
      </c>
      <c r="E72" s="299">
        <v>0.22251794499556415</v>
      </c>
      <c r="F72" s="2">
        <v>823120</v>
      </c>
      <c r="G72" s="27">
        <v>0.17242105241108152</v>
      </c>
    </row>
    <row r="73" spans="1:7" x14ac:dyDescent="0.3">
      <c r="A73" t="s">
        <v>2224</v>
      </c>
      <c r="B73" s="2">
        <v>170</v>
      </c>
      <c r="C73" s="299">
        <v>0.17708333333333334</v>
      </c>
      <c r="D73" s="2">
        <v>8631</v>
      </c>
      <c r="E73" s="299">
        <v>9.944350350834745E-2</v>
      </c>
      <c r="F73" s="2">
        <v>373299</v>
      </c>
      <c r="G73" s="27">
        <v>7.819589664205015E-2</v>
      </c>
    </row>
    <row r="74" spans="1:7" x14ac:dyDescent="0.3">
      <c r="A74" t="s">
        <v>2204</v>
      </c>
      <c r="B74" s="2">
        <v>85</v>
      </c>
      <c r="C74" s="299">
        <v>8.8541666666666671E-2</v>
      </c>
      <c r="D74" s="2">
        <v>2027</v>
      </c>
      <c r="E74" s="299">
        <v>2.3354417983017062E-2</v>
      </c>
      <c r="F74" s="2">
        <v>62424</v>
      </c>
      <c r="G74" s="27">
        <v>1.3076114996245204E-2</v>
      </c>
    </row>
    <row r="75" spans="1:7" x14ac:dyDescent="0.3">
      <c r="A75" t="s">
        <v>2205</v>
      </c>
      <c r="B75" s="2">
        <v>55</v>
      </c>
      <c r="C75" s="299">
        <v>5.7291666666666664E-2</v>
      </c>
      <c r="D75" s="2">
        <v>2257</v>
      </c>
      <c r="E75" s="299">
        <v>2.6004401276600649E-2</v>
      </c>
      <c r="F75" s="2">
        <v>62766</v>
      </c>
      <c r="G75" s="27">
        <v>1.3147754611276536E-2</v>
      </c>
    </row>
    <row r="76" spans="1:7" x14ac:dyDescent="0.3">
      <c r="A76" t="s">
        <v>2206</v>
      </c>
      <c r="B76" s="2">
        <v>20</v>
      </c>
      <c r="C76" s="299">
        <v>2.0833333333333332E-2</v>
      </c>
      <c r="D76" s="2">
        <v>2169</v>
      </c>
      <c r="E76" s="299">
        <v>2.4990494625142582E-2</v>
      </c>
      <c r="F76" s="2">
        <v>63240</v>
      </c>
      <c r="G76" s="27">
        <v>1.3247044604039259E-2</v>
      </c>
    </row>
    <row r="77" spans="1:7" x14ac:dyDescent="0.3">
      <c r="A77" t="s">
        <v>2225</v>
      </c>
      <c r="B77" s="2">
        <v>21</v>
      </c>
      <c r="C77" s="299">
        <v>2.1874999999999999E-2</v>
      </c>
      <c r="D77" s="2">
        <v>4229</v>
      </c>
      <c r="E77" s="299">
        <v>4.8725127602456418E-2</v>
      </c>
      <c r="F77" s="2">
        <v>261153</v>
      </c>
      <c r="G77" s="27">
        <v>5.4704387088530433E-2</v>
      </c>
    </row>
    <row r="78" spans="1:7" x14ac:dyDescent="0.3">
      <c r="A78" t="s">
        <v>2210</v>
      </c>
      <c r="B78" s="2">
        <v>0</v>
      </c>
      <c r="C78" s="299">
        <v>0</v>
      </c>
      <c r="D78" s="2">
        <v>0</v>
      </c>
      <c r="E78" s="299">
        <v>0</v>
      </c>
      <c r="F78" s="2">
        <v>238</v>
      </c>
      <c r="G78" s="27">
        <v>4.9854468939932696E-5</v>
      </c>
    </row>
    <row r="79" spans="1:7" x14ac:dyDescent="0.3">
      <c r="A79" t="s">
        <v>2228</v>
      </c>
      <c r="B79" s="2">
        <v>165</v>
      </c>
      <c r="C79" s="299">
        <v>0.171875</v>
      </c>
      <c r="D79" s="2">
        <v>19122</v>
      </c>
      <c r="E79" s="299">
        <v>0.22031730669524041</v>
      </c>
      <c r="F79" s="2">
        <v>924133</v>
      </c>
      <c r="G79" s="27">
        <v>0.19358050397002866</v>
      </c>
    </row>
    <row r="80" spans="1:7" x14ac:dyDescent="0.3">
      <c r="A80" t="s">
        <v>2224</v>
      </c>
      <c r="B80" s="2">
        <v>101</v>
      </c>
      <c r="C80" s="299">
        <v>0.10520833333333333</v>
      </c>
      <c r="D80" s="2">
        <v>8664</v>
      </c>
      <c r="E80" s="299">
        <v>9.9823718502644224E-2</v>
      </c>
      <c r="F80" s="2">
        <v>375618</v>
      </c>
      <c r="G80" s="27">
        <v>7.8681663505376642E-2</v>
      </c>
    </row>
    <row r="81" spans="1:7" x14ac:dyDescent="0.3">
      <c r="A81" t="s">
        <v>2204</v>
      </c>
      <c r="B81" s="2">
        <v>47</v>
      </c>
      <c r="C81" s="299">
        <v>4.8958333333333333E-2</v>
      </c>
      <c r="D81" s="2">
        <v>4038</v>
      </c>
      <c r="E81" s="299">
        <v>4.6524489302132661E-2</v>
      </c>
      <c r="F81" s="2">
        <v>110688</v>
      </c>
      <c r="G81" s="27">
        <v>2.3186098563122984E-2</v>
      </c>
    </row>
    <row r="82" spans="1:7" x14ac:dyDescent="0.3">
      <c r="A82" t="s">
        <v>2205</v>
      </c>
      <c r="B82" s="2">
        <v>5</v>
      </c>
      <c r="C82" s="299">
        <v>5.208333333333333E-3</v>
      </c>
      <c r="D82" s="2">
        <v>3409</v>
      </c>
      <c r="E82" s="299">
        <v>3.9277361077506248E-2</v>
      </c>
      <c r="F82" s="2">
        <v>119682</v>
      </c>
      <c r="G82" s="27">
        <v>2.507009475491187E-2</v>
      </c>
    </row>
    <row r="83" spans="1:7" x14ac:dyDescent="0.3">
      <c r="A83" t="s">
        <v>2206</v>
      </c>
      <c r="B83" s="2">
        <v>12</v>
      </c>
      <c r="C83" s="299">
        <v>1.2500000000000001E-2</v>
      </c>
      <c r="D83" s="2">
        <v>1610</v>
      </c>
      <c r="E83" s="299">
        <v>1.8549883055085089E-2</v>
      </c>
      <c r="F83" s="2">
        <v>105735</v>
      </c>
      <c r="G83" s="27">
        <v>2.21485809805201E-2</v>
      </c>
    </row>
    <row r="84" spans="1:7" x14ac:dyDescent="0.3">
      <c r="A84" t="s">
        <v>2225</v>
      </c>
      <c r="B84" s="2">
        <v>0</v>
      </c>
      <c r="C84" s="299">
        <v>0</v>
      </c>
      <c r="D84" s="2">
        <v>1396</v>
      </c>
      <c r="E84" s="299">
        <v>1.608424642540297E-2</v>
      </c>
      <c r="F84" s="2">
        <v>212139</v>
      </c>
      <c r="G84" s="27">
        <v>4.4437299102724294E-2</v>
      </c>
    </row>
    <row r="85" spans="1:7" x14ac:dyDescent="0.3">
      <c r="A85" t="s">
        <v>2210</v>
      </c>
      <c r="B85" s="2">
        <v>0</v>
      </c>
      <c r="C85" s="299">
        <v>0</v>
      </c>
      <c r="D85" s="2">
        <v>5</v>
      </c>
      <c r="E85" s="299">
        <v>5.7608332469208348E-5</v>
      </c>
      <c r="F85" s="2">
        <v>271</v>
      </c>
      <c r="G85" s="27">
        <v>5.6767063372780507E-5</v>
      </c>
    </row>
    <row r="86" spans="1:7" x14ac:dyDescent="0.3">
      <c r="A86" t="s">
        <v>2229</v>
      </c>
      <c r="B86" s="2">
        <v>64</v>
      </c>
      <c r="C86" s="299">
        <v>6.6666666666666666E-2</v>
      </c>
      <c r="D86" s="2">
        <v>28884</v>
      </c>
      <c r="E86" s="299">
        <v>0.33279181500812277</v>
      </c>
      <c r="F86" s="2">
        <v>2332162</v>
      </c>
      <c r="G86" s="27">
        <v>0.4885239411424005</v>
      </c>
    </row>
    <row r="87" spans="1:7" x14ac:dyDescent="0.3">
      <c r="A87" t="s">
        <v>2224</v>
      </c>
      <c r="B87" s="2">
        <v>49</v>
      </c>
      <c r="C87" s="299">
        <v>5.1041666666666666E-2</v>
      </c>
      <c r="D87" s="2">
        <v>20180</v>
      </c>
      <c r="E87" s="299">
        <v>0.23250722984572489</v>
      </c>
      <c r="F87" s="2">
        <v>1225423</v>
      </c>
      <c r="G87" s="27">
        <v>0.25669249114192916</v>
      </c>
    </row>
    <row r="88" spans="1:7" x14ac:dyDescent="0.3">
      <c r="A88" t="s">
        <v>2204</v>
      </c>
      <c r="B88" s="2">
        <v>9</v>
      </c>
      <c r="C88" s="299">
        <v>9.3749999999999997E-3</v>
      </c>
      <c r="D88" s="2">
        <v>5139</v>
      </c>
      <c r="E88" s="299">
        <v>5.9209844111852337E-2</v>
      </c>
      <c r="F88" s="2">
        <v>370964</v>
      </c>
      <c r="G88" s="27">
        <v>7.7706778217786529E-2</v>
      </c>
    </row>
    <row r="89" spans="1:7" x14ac:dyDescent="0.3">
      <c r="A89" t="s">
        <v>2205</v>
      </c>
      <c r="B89" s="2">
        <v>0</v>
      </c>
      <c r="C89" s="299">
        <v>0</v>
      </c>
      <c r="D89" s="2">
        <v>2374</v>
      </c>
      <c r="E89" s="299">
        <v>2.7352436256380123E-2</v>
      </c>
      <c r="F89" s="2">
        <v>294120</v>
      </c>
      <c r="G89" s="27">
        <v>6.1610068926945399E-2</v>
      </c>
    </row>
    <row r="90" spans="1:7" x14ac:dyDescent="0.3">
      <c r="A90" t="s">
        <v>2206</v>
      </c>
      <c r="B90" s="2">
        <v>0</v>
      </c>
      <c r="C90" s="299">
        <v>0</v>
      </c>
      <c r="D90" s="2">
        <v>817</v>
      </c>
      <c r="E90" s="299">
        <v>9.4132015254686438E-3</v>
      </c>
      <c r="F90" s="2">
        <v>191462</v>
      </c>
      <c r="G90" s="27">
        <v>4.0106035009148715E-2</v>
      </c>
    </row>
    <row r="91" spans="1:7" x14ac:dyDescent="0.3">
      <c r="A91" t="s">
        <v>2225</v>
      </c>
      <c r="B91" s="2">
        <v>6</v>
      </c>
      <c r="C91" s="299">
        <v>6.2500000000000003E-3</v>
      </c>
      <c r="D91" s="2">
        <v>357</v>
      </c>
      <c r="E91" s="299">
        <v>4.1132349383014759E-3</v>
      </c>
      <c r="F91" s="2">
        <v>248683</v>
      </c>
      <c r="G91" s="27">
        <v>5.2092264283148247E-2</v>
      </c>
    </row>
    <row r="92" spans="1:7" x14ac:dyDescent="0.3">
      <c r="A92" t="s">
        <v>2210</v>
      </c>
      <c r="B92" s="2">
        <v>0</v>
      </c>
      <c r="C92" s="299">
        <v>0</v>
      </c>
      <c r="D92" s="2">
        <v>17</v>
      </c>
      <c r="E92" s="299">
        <v>1.9586833039530836E-4</v>
      </c>
      <c r="F92" s="2">
        <v>1510</v>
      </c>
      <c r="G92" s="27">
        <v>3.1630356344243012E-4</v>
      </c>
    </row>
    <row r="93" spans="1:7" x14ac:dyDescent="0.3">
      <c r="A93" s="18"/>
      <c r="B93" s="18"/>
      <c r="C93" s="18"/>
      <c r="D93" s="18"/>
      <c r="E93" s="18"/>
      <c r="F93" s="18"/>
      <c r="G93" s="18"/>
    </row>
    <row r="94" spans="1:7" x14ac:dyDescent="0.3">
      <c r="A94" s="297" t="s">
        <v>2232</v>
      </c>
      <c r="B94" s="297"/>
      <c r="C94" s="297"/>
      <c r="D94" s="297"/>
      <c r="E94" s="297"/>
      <c r="F94" s="122"/>
      <c r="G94" s="122"/>
    </row>
    <row r="95" spans="1:7" x14ac:dyDescent="0.3">
      <c r="A95" t="s">
        <v>2233</v>
      </c>
      <c r="B95" s="15">
        <v>55100</v>
      </c>
      <c r="C95" t="s">
        <v>173</v>
      </c>
      <c r="D95" s="15">
        <v>82400</v>
      </c>
      <c r="E95" t="s">
        <v>173</v>
      </c>
      <c r="F95" s="15">
        <v>374266</v>
      </c>
      <c r="G95" s="27"/>
    </row>
    <row r="96" spans="1:7" x14ac:dyDescent="0.3">
      <c r="A96" s="18"/>
      <c r="B96" s="18"/>
      <c r="C96" s="18"/>
      <c r="D96" s="18"/>
      <c r="E96" s="18"/>
      <c r="F96" s="18"/>
      <c r="G96" s="18"/>
    </row>
    <row r="97" spans="1:7" x14ac:dyDescent="0.3">
      <c r="A97" s="297" t="s">
        <v>2234</v>
      </c>
      <c r="B97" s="297"/>
      <c r="C97" s="297"/>
      <c r="D97" s="297"/>
      <c r="E97" s="297"/>
      <c r="F97" s="122"/>
      <c r="G97" s="122"/>
    </row>
    <row r="98" spans="1:7" x14ac:dyDescent="0.3">
      <c r="A98" t="s">
        <v>2235</v>
      </c>
      <c r="B98" s="15">
        <v>331</v>
      </c>
      <c r="C98" t="s">
        <v>173</v>
      </c>
      <c r="D98" s="15">
        <v>440</v>
      </c>
      <c r="E98" t="s">
        <v>173</v>
      </c>
      <c r="F98" s="15">
        <v>1194</v>
      </c>
      <c r="G98" s="27"/>
    </row>
    <row r="99" spans="1:7" x14ac:dyDescent="0.3">
      <c r="A99" s="18"/>
      <c r="B99" s="18"/>
      <c r="C99" s="18"/>
      <c r="D99" s="18"/>
      <c r="E99" s="18"/>
      <c r="F99" s="18"/>
      <c r="G99" s="18"/>
    </row>
    <row r="100" spans="1:7" x14ac:dyDescent="0.3">
      <c r="A100" s="297" t="s">
        <v>2236</v>
      </c>
      <c r="B100" s="297"/>
      <c r="C100" s="297"/>
      <c r="D100" s="297"/>
      <c r="E100" s="297"/>
      <c r="F100" s="122"/>
      <c r="G100" s="122"/>
    </row>
    <row r="101" spans="1:7" x14ac:dyDescent="0.3">
      <c r="A101" t="s">
        <v>2237</v>
      </c>
      <c r="B101" s="15">
        <v>497</v>
      </c>
      <c r="C101" t="s">
        <v>173</v>
      </c>
      <c r="D101" s="15">
        <v>794</v>
      </c>
      <c r="E101" t="s">
        <v>173</v>
      </c>
      <c r="F101" s="15">
        <v>2075</v>
      </c>
      <c r="G101" s="27"/>
    </row>
    <row r="102" spans="1:7" x14ac:dyDescent="0.3">
      <c r="A102" t="s">
        <v>2238</v>
      </c>
      <c r="B102" s="15">
        <v>140</v>
      </c>
      <c r="C102" t="s">
        <v>173</v>
      </c>
      <c r="D102" s="15">
        <v>177</v>
      </c>
      <c r="E102" t="s">
        <v>173</v>
      </c>
      <c r="F102" s="15">
        <v>368</v>
      </c>
      <c r="G102" s="27"/>
    </row>
    <row r="103" spans="1:7" x14ac:dyDescent="0.3">
      <c r="A103" s="18"/>
      <c r="B103" s="18"/>
      <c r="C103" s="18"/>
      <c r="D103" s="18"/>
      <c r="E103" s="18"/>
      <c r="F103" s="18"/>
      <c r="G103" s="18"/>
    </row>
    <row r="108" spans="1:7" x14ac:dyDescent="0.3">
      <c r="A108" s="31" t="s">
        <v>2239</v>
      </c>
    </row>
    <row r="109" spans="1:7" ht="24" x14ac:dyDescent="0.3">
      <c r="A109" s="32" t="s">
        <v>2240</v>
      </c>
    </row>
    <row r="110" spans="1:7" x14ac:dyDescent="0.3">
      <c r="A110" s="33" t="s">
        <v>2241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2242</v>
      </c>
      <c r="C1" s="369"/>
      <c r="D1" s="369"/>
      <c r="E1" s="369"/>
      <c r="F1" s="369"/>
      <c r="G1" s="369"/>
    </row>
    <row r="2" spans="1:7" x14ac:dyDescent="0.3">
      <c r="A2" t="s">
        <v>173</v>
      </c>
      <c r="B2" s="370" t="str">
        <f>Population!B3</f>
        <v>City of McFarland</v>
      </c>
      <c r="C2" s="370"/>
      <c r="D2" s="370" t="str">
        <f>Population!B4</f>
        <v>Kern County</v>
      </c>
      <c r="E2" s="370"/>
      <c r="F2" s="370" t="s">
        <v>174</v>
      </c>
      <c r="G2" s="370"/>
    </row>
    <row r="3" spans="1:7" x14ac:dyDescent="0.3">
      <c r="A3" s="18"/>
      <c r="B3" s="18"/>
      <c r="C3" s="18"/>
      <c r="D3" s="18"/>
      <c r="E3" s="18"/>
      <c r="F3" s="18"/>
      <c r="G3" s="18"/>
    </row>
    <row r="4" spans="1:7" x14ac:dyDescent="0.3">
      <c r="A4" s="297" t="s">
        <v>2243</v>
      </c>
      <c r="B4" s="297"/>
      <c r="C4" s="297"/>
      <c r="D4" s="297"/>
      <c r="E4" s="297"/>
      <c r="F4" s="211"/>
      <c r="G4" s="211"/>
    </row>
    <row r="5" spans="1:7" x14ac:dyDescent="0.3">
      <c r="A5" t="s">
        <v>171</v>
      </c>
      <c r="B5" s="2">
        <v>5151</v>
      </c>
      <c r="C5" t="s">
        <v>173</v>
      </c>
      <c r="D5" s="2">
        <v>403089</v>
      </c>
      <c r="E5" t="s">
        <v>173</v>
      </c>
      <c r="F5" s="2">
        <v>23667902</v>
      </c>
      <c r="G5" s="27"/>
    </row>
    <row r="6" spans="1:7" x14ac:dyDescent="0.3">
      <c r="A6" t="s">
        <v>2244</v>
      </c>
      <c r="B6" s="2">
        <v>0</v>
      </c>
      <c r="C6" t="s">
        <v>173</v>
      </c>
      <c r="D6" s="2">
        <v>222236</v>
      </c>
      <c r="E6" t="s">
        <v>173</v>
      </c>
      <c r="F6" s="2">
        <v>19771903</v>
      </c>
      <c r="G6" s="27"/>
    </row>
    <row r="7" spans="1:7" x14ac:dyDescent="0.3">
      <c r="A7" t="s">
        <v>2245</v>
      </c>
      <c r="B7" s="2">
        <v>0</v>
      </c>
      <c r="C7" t="s">
        <v>173</v>
      </c>
      <c r="D7" s="2">
        <v>72591</v>
      </c>
      <c r="E7" t="s">
        <v>173</v>
      </c>
      <c r="F7" s="2">
        <v>2060296</v>
      </c>
      <c r="G7" s="27"/>
    </row>
    <row r="8" spans="1:7" x14ac:dyDescent="0.3">
      <c r="A8" s="18"/>
      <c r="B8" s="18"/>
      <c r="C8" s="18"/>
      <c r="D8" s="18"/>
      <c r="E8" s="18"/>
      <c r="F8" s="18"/>
      <c r="G8" s="18"/>
    </row>
    <row r="9" spans="1:7" x14ac:dyDescent="0.3">
      <c r="A9" s="297" t="s">
        <v>2246</v>
      </c>
      <c r="B9" s="297"/>
      <c r="C9" s="297"/>
      <c r="D9" s="297"/>
      <c r="E9" s="297"/>
      <c r="F9" s="211"/>
      <c r="G9" s="211"/>
    </row>
    <row r="10" spans="1:7" x14ac:dyDescent="0.3">
      <c r="A10" t="s">
        <v>2216</v>
      </c>
      <c r="B10" s="2">
        <v>1399</v>
      </c>
      <c r="C10" t="s">
        <v>173</v>
      </c>
      <c r="D10" s="2">
        <v>139811</v>
      </c>
      <c r="E10" t="s">
        <v>173</v>
      </c>
      <c r="F10" s="2">
        <v>8629866</v>
      </c>
      <c r="G10" s="27"/>
    </row>
    <row r="11" spans="1:7" x14ac:dyDescent="0.3">
      <c r="A11" s="18"/>
      <c r="B11" s="18"/>
      <c r="C11" s="18"/>
      <c r="D11" s="18"/>
      <c r="E11" s="18"/>
      <c r="F11" s="18"/>
      <c r="G11" s="18"/>
    </row>
    <row r="12" spans="1:7" x14ac:dyDescent="0.3">
      <c r="A12" s="297" t="s">
        <v>2247</v>
      </c>
      <c r="B12" s="297"/>
      <c r="C12" s="297"/>
      <c r="D12" s="297"/>
      <c r="E12" s="297"/>
      <c r="F12" s="211"/>
      <c r="G12" s="211"/>
    </row>
    <row r="13" spans="1:7" x14ac:dyDescent="0.3">
      <c r="A13" t="s">
        <v>2248</v>
      </c>
      <c r="B13" s="2">
        <v>1399</v>
      </c>
      <c r="C13" t="s">
        <v>173</v>
      </c>
      <c r="D13" s="2">
        <v>139811</v>
      </c>
      <c r="E13" t="s">
        <v>173</v>
      </c>
      <c r="F13" s="2">
        <v>8629866</v>
      </c>
      <c r="G13" s="27"/>
    </row>
    <row r="14" spans="1:7" x14ac:dyDescent="0.3">
      <c r="A14" t="s">
        <v>2174</v>
      </c>
      <c r="B14" s="2">
        <v>493</v>
      </c>
      <c r="C14" s="299">
        <v>0.35239456754824877</v>
      </c>
      <c r="D14" s="2">
        <v>54170</v>
      </c>
      <c r="E14" s="299">
        <v>0.38745163113059772</v>
      </c>
      <c r="F14" s="2">
        <v>3804614</v>
      </c>
      <c r="G14" s="27">
        <v>0.44086594160326475</v>
      </c>
    </row>
    <row r="15" spans="1:7" x14ac:dyDescent="0.3">
      <c r="A15" t="s">
        <v>2183</v>
      </c>
      <c r="B15" s="2">
        <v>906</v>
      </c>
      <c r="C15" s="299">
        <v>0.64760543245175128</v>
      </c>
      <c r="D15" s="2">
        <v>85641</v>
      </c>
      <c r="E15" s="299">
        <v>0.61254836886940223</v>
      </c>
      <c r="F15" s="2">
        <v>4825252</v>
      </c>
      <c r="G15" s="27">
        <v>0.55913405839673525</v>
      </c>
    </row>
    <row r="16" spans="1:7" x14ac:dyDescent="0.3">
      <c r="A16" s="18"/>
      <c r="B16" s="18"/>
      <c r="C16" s="18"/>
      <c r="D16" s="18"/>
      <c r="E16" s="18"/>
      <c r="F16" s="18"/>
      <c r="G16" s="18"/>
    </row>
    <row r="17" spans="1:7" x14ac:dyDescent="0.3">
      <c r="A17" s="297" t="s">
        <v>2564</v>
      </c>
      <c r="B17" s="297"/>
      <c r="C17" s="297"/>
      <c r="D17" s="297"/>
      <c r="E17" s="297"/>
      <c r="F17" s="211"/>
      <c r="G17" s="211"/>
    </row>
    <row r="18" spans="1:7" x14ac:dyDescent="0.3">
      <c r="A18" t="s">
        <v>2565</v>
      </c>
      <c r="B18" s="15">
        <v>41400</v>
      </c>
      <c r="C18" t="s">
        <v>173</v>
      </c>
      <c r="D18" s="15">
        <v>54700</v>
      </c>
      <c r="E18" t="s">
        <v>173</v>
      </c>
      <c r="F18" s="15">
        <v>282235</v>
      </c>
      <c r="G18" s="27"/>
    </row>
    <row r="19" spans="1:7" x14ac:dyDescent="0.3">
      <c r="A19" s="18"/>
      <c r="B19" s="18"/>
      <c r="C19" s="18"/>
      <c r="D19" s="18"/>
      <c r="E19" s="18"/>
      <c r="F19" s="18"/>
      <c r="G19" s="18"/>
    </row>
    <row r="20" spans="1:7" x14ac:dyDescent="0.3">
      <c r="A20" s="297" t="s">
        <v>2249</v>
      </c>
      <c r="B20" s="297"/>
      <c r="C20" s="297"/>
      <c r="D20" s="297"/>
      <c r="E20" s="297"/>
      <c r="F20" s="211"/>
      <c r="G20" s="211"/>
    </row>
    <row r="21" spans="1:7" x14ac:dyDescent="0.3">
      <c r="A21" t="s">
        <v>2250</v>
      </c>
      <c r="B21" s="2">
        <v>1464</v>
      </c>
      <c r="C21" t="s">
        <v>173</v>
      </c>
      <c r="D21" s="2">
        <v>154321</v>
      </c>
      <c r="E21" t="s">
        <v>173</v>
      </c>
      <c r="F21" s="2">
        <v>9220421</v>
      </c>
      <c r="G21" s="27"/>
    </row>
    <row r="22" spans="1:7" x14ac:dyDescent="0.3">
      <c r="A22" t="s">
        <v>2251</v>
      </c>
      <c r="B22" s="2">
        <v>1290</v>
      </c>
      <c r="C22" s="299">
        <v>0.88114754098360659</v>
      </c>
      <c r="D22" s="2">
        <v>114071</v>
      </c>
      <c r="E22" s="299">
        <v>0.73918002086559831</v>
      </c>
      <c r="F22" s="2">
        <v>6439899</v>
      </c>
      <c r="G22" s="27">
        <v>0.69843871554238146</v>
      </c>
    </row>
    <row r="23" spans="1:7" x14ac:dyDescent="0.3">
      <c r="A23" t="s">
        <v>2252</v>
      </c>
      <c r="B23" s="2">
        <v>163</v>
      </c>
      <c r="C23" s="299">
        <v>0.11133879781420765</v>
      </c>
      <c r="D23" s="2">
        <v>17810</v>
      </c>
      <c r="E23" s="299">
        <v>0.11540879076729674</v>
      </c>
      <c r="F23" s="2">
        <v>1148225</v>
      </c>
      <c r="G23" s="27">
        <v>0.12453064778712382</v>
      </c>
    </row>
    <row r="24" spans="1:7" x14ac:dyDescent="0.3">
      <c r="A24" t="s">
        <v>2253</v>
      </c>
      <c r="B24" s="2">
        <v>6</v>
      </c>
      <c r="C24" s="299">
        <v>4.0983606557377051E-3</v>
      </c>
      <c r="D24" s="2">
        <v>9621</v>
      </c>
      <c r="E24" s="299">
        <v>6.2344075012474E-2</v>
      </c>
      <c r="F24" s="2">
        <v>1251049</v>
      </c>
      <c r="G24" s="27">
        <v>0.13568241623674235</v>
      </c>
    </row>
    <row r="25" spans="1:7" x14ac:dyDescent="0.3">
      <c r="A25" t="s">
        <v>2254</v>
      </c>
      <c r="B25" s="2">
        <v>5</v>
      </c>
      <c r="C25" s="299">
        <v>3.4153005464480873E-3</v>
      </c>
      <c r="D25" s="2">
        <v>12819</v>
      </c>
      <c r="E25" s="299">
        <v>8.3067113354630934E-2</v>
      </c>
      <c r="F25" s="2">
        <v>381248</v>
      </c>
      <c r="G25" s="27">
        <v>4.1348220433752428E-2</v>
      </c>
    </row>
    <row r="26" spans="1:7" x14ac:dyDescent="0.3">
      <c r="A26" s="18"/>
      <c r="B26" s="18"/>
      <c r="C26" s="18"/>
      <c r="D26" s="18"/>
      <c r="E26" s="18"/>
      <c r="F26" s="18"/>
      <c r="G26" s="18"/>
    </row>
    <row r="27" spans="1:7" x14ac:dyDescent="0.3">
      <c r="A27" s="297" t="s">
        <v>2255</v>
      </c>
      <c r="B27" s="297"/>
      <c r="C27" s="297"/>
      <c r="D27" s="297"/>
      <c r="E27" s="297"/>
      <c r="F27" s="211"/>
      <c r="G27" s="211"/>
    </row>
    <row r="28" spans="1:7" x14ac:dyDescent="0.3">
      <c r="A28" t="s">
        <v>2256</v>
      </c>
      <c r="B28" s="2">
        <v>476</v>
      </c>
      <c r="C28" t="s">
        <v>173</v>
      </c>
      <c r="D28" s="2">
        <v>51278</v>
      </c>
      <c r="E28" t="s">
        <v>173</v>
      </c>
      <c r="F28" s="2">
        <v>3707451</v>
      </c>
      <c r="G28" s="27"/>
    </row>
    <row r="29" spans="1:7" x14ac:dyDescent="0.3">
      <c r="A29" t="s">
        <v>2257</v>
      </c>
      <c r="B29" s="2">
        <v>120</v>
      </c>
      <c r="C29" s="299">
        <v>0.25210084033613445</v>
      </c>
      <c r="D29" s="2">
        <v>10084</v>
      </c>
      <c r="E29" s="299">
        <v>0.19665353562931473</v>
      </c>
      <c r="F29" s="2">
        <v>673157</v>
      </c>
      <c r="G29" s="27">
        <v>0.18156868425233402</v>
      </c>
    </row>
    <row r="30" spans="1:7" x14ac:dyDescent="0.3">
      <c r="A30" t="s">
        <v>2224</v>
      </c>
      <c r="B30" s="2">
        <v>0</v>
      </c>
      <c r="C30" s="299">
        <v>0</v>
      </c>
      <c r="D30" s="2">
        <v>126</v>
      </c>
      <c r="E30" s="299">
        <v>2.4571941183353487E-3</v>
      </c>
      <c r="F30" s="2">
        <v>11172</v>
      </c>
      <c r="G30" s="27">
        <v>3.0133911412450224E-3</v>
      </c>
    </row>
    <row r="31" spans="1:7" x14ac:dyDescent="0.3">
      <c r="A31" t="s">
        <v>2204</v>
      </c>
      <c r="B31" s="2">
        <v>14</v>
      </c>
      <c r="C31" s="299">
        <v>2.9411764705882353E-2</v>
      </c>
      <c r="D31" s="2">
        <v>328</v>
      </c>
      <c r="E31" s="299">
        <v>6.3965053239205894E-3</v>
      </c>
      <c r="F31" s="2">
        <v>21307</v>
      </c>
      <c r="G31" s="27">
        <v>5.7470752816422927E-3</v>
      </c>
    </row>
    <row r="32" spans="1:7" x14ac:dyDescent="0.3">
      <c r="A32" t="s">
        <v>2258</v>
      </c>
      <c r="B32" s="2">
        <v>7</v>
      </c>
      <c r="C32" s="299">
        <v>1.4705882352941176E-2</v>
      </c>
      <c r="D32" s="2">
        <v>903</v>
      </c>
      <c r="E32" s="299">
        <v>1.7609891181403332E-2</v>
      </c>
      <c r="F32" s="2">
        <v>43505</v>
      </c>
      <c r="G32" s="27">
        <v>1.1734477407793117E-2</v>
      </c>
    </row>
    <row r="33" spans="1:7" x14ac:dyDescent="0.3">
      <c r="A33" t="s">
        <v>2225</v>
      </c>
      <c r="B33" s="2">
        <v>83</v>
      </c>
      <c r="C33" s="299">
        <v>0.17436974789915966</v>
      </c>
      <c r="D33" s="2">
        <v>7366</v>
      </c>
      <c r="E33" s="299">
        <v>0.14364834821950934</v>
      </c>
      <c r="F33" s="2">
        <v>502074</v>
      </c>
      <c r="G33" s="27">
        <v>0.1354229631086156</v>
      </c>
    </row>
    <row r="34" spans="1:7" x14ac:dyDescent="0.3">
      <c r="A34" t="s">
        <v>2210</v>
      </c>
      <c r="B34" s="2">
        <v>16</v>
      </c>
      <c r="C34" s="299">
        <v>3.3613445378151259E-2</v>
      </c>
      <c r="D34" s="2">
        <v>1361</v>
      </c>
      <c r="E34" s="299">
        <v>2.6541596786146107E-2</v>
      </c>
      <c r="F34" s="2">
        <v>95099</v>
      </c>
      <c r="G34" s="27">
        <v>2.5650777313037987E-2</v>
      </c>
    </row>
    <row r="35" spans="1:7" x14ac:dyDescent="0.3">
      <c r="A35" t="s">
        <v>2259</v>
      </c>
      <c r="B35" s="2">
        <v>131</v>
      </c>
      <c r="C35" s="299">
        <v>0.27521008403361347</v>
      </c>
      <c r="D35" s="2">
        <v>12279</v>
      </c>
      <c r="E35" s="299">
        <v>0.23945941729396622</v>
      </c>
      <c r="F35" s="2">
        <v>794588</v>
      </c>
      <c r="G35" s="27">
        <v>0.21432191551553884</v>
      </c>
    </row>
    <row r="36" spans="1:7" x14ac:dyDescent="0.3">
      <c r="A36" t="s">
        <v>2224</v>
      </c>
      <c r="B36" s="2">
        <v>22</v>
      </c>
      <c r="C36" s="299">
        <v>4.6218487394957986E-2</v>
      </c>
      <c r="D36" s="2">
        <v>1019</v>
      </c>
      <c r="E36" s="299">
        <v>1.9872069893521589E-2</v>
      </c>
      <c r="F36" s="2">
        <v>47871</v>
      </c>
      <c r="G36" s="27">
        <v>1.2912105918594744E-2</v>
      </c>
    </row>
    <row r="37" spans="1:7" x14ac:dyDescent="0.3">
      <c r="A37" t="s">
        <v>2204</v>
      </c>
      <c r="B37" s="2">
        <v>30</v>
      </c>
      <c r="C37" s="299">
        <v>6.3025210084033612E-2</v>
      </c>
      <c r="D37" s="2">
        <v>1281</v>
      </c>
      <c r="E37" s="299">
        <v>2.4981473536409376E-2</v>
      </c>
      <c r="F37" s="2">
        <v>60871</v>
      </c>
      <c r="G37" s="27">
        <v>1.6418558195374664E-2</v>
      </c>
    </row>
    <row r="38" spans="1:7" x14ac:dyDescent="0.3">
      <c r="A38" t="s">
        <v>2258</v>
      </c>
      <c r="B38" s="2">
        <v>36</v>
      </c>
      <c r="C38" s="299">
        <v>7.5630252100840331E-2</v>
      </c>
      <c r="D38" s="2">
        <v>3360</v>
      </c>
      <c r="E38" s="299">
        <v>6.5525176488942627E-2</v>
      </c>
      <c r="F38" s="2">
        <v>183326</v>
      </c>
      <c r="G38" s="27">
        <v>4.9447990007150465E-2</v>
      </c>
    </row>
    <row r="39" spans="1:7" x14ac:dyDescent="0.3">
      <c r="A39" t="s">
        <v>2225</v>
      </c>
      <c r="B39" s="2">
        <v>40</v>
      </c>
      <c r="C39" s="299">
        <v>8.4033613445378158E-2</v>
      </c>
      <c r="D39" s="2">
        <v>5846</v>
      </c>
      <c r="E39" s="299">
        <v>0.11400600647451149</v>
      </c>
      <c r="F39" s="2">
        <v>481852</v>
      </c>
      <c r="G39" s="27">
        <v>0.12996854172853531</v>
      </c>
    </row>
    <row r="40" spans="1:7" x14ac:dyDescent="0.3">
      <c r="A40" t="s">
        <v>2210</v>
      </c>
      <c r="B40" s="2">
        <v>3</v>
      </c>
      <c r="C40" s="299">
        <v>6.3025210084033615E-3</v>
      </c>
      <c r="D40" s="2">
        <v>773</v>
      </c>
      <c r="E40" s="299">
        <v>1.5074690900581146E-2</v>
      </c>
      <c r="F40" s="2">
        <v>20668</v>
      </c>
      <c r="G40" s="27">
        <v>5.5747196658836491E-3</v>
      </c>
    </row>
    <row r="41" spans="1:7" x14ac:dyDescent="0.3">
      <c r="A41" t="s">
        <v>2260</v>
      </c>
      <c r="B41" s="2">
        <v>117</v>
      </c>
      <c r="C41" s="299">
        <v>0.24579831932773108</v>
      </c>
      <c r="D41" s="2">
        <v>10949</v>
      </c>
      <c r="E41" s="299">
        <v>0.21352236826709309</v>
      </c>
      <c r="F41" s="2">
        <v>731430</v>
      </c>
      <c r="G41" s="27">
        <v>0.19728649144654911</v>
      </c>
    </row>
    <row r="42" spans="1:7" x14ac:dyDescent="0.3">
      <c r="A42" t="s">
        <v>2224</v>
      </c>
      <c r="B42" s="2">
        <v>28</v>
      </c>
      <c r="C42" s="299">
        <v>5.8823529411764705E-2</v>
      </c>
      <c r="D42" s="2">
        <v>3355</v>
      </c>
      <c r="E42" s="299">
        <v>6.5427668785834087E-2</v>
      </c>
      <c r="F42" s="2">
        <v>139380</v>
      </c>
      <c r="G42" s="27">
        <v>3.7594562949045042E-2</v>
      </c>
    </row>
    <row r="43" spans="1:7" x14ac:dyDescent="0.3">
      <c r="A43" t="s">
        <v>2204</v>
      </c>
      <c r="B43" s="2">
        <v>36</v>
      </c>
      <c r="C43" s="299">
        <v>7.5630252100840331E-2</v>
      </c>
      <c r="D43" s="2">
        <v>2499</v>
      </c>
      <c r="E43" s="299">
        <v>4.8734350013651076E-2</v>
      </c>
      <c r="F43" s="2">
        <v>145967</v>
      </c>
      <c r="G43" s="27">
        <v>3.9371255344979608E-2</v>
      </c>
    </row>
    <row r="44" spans="1:7" x14ac:dyDescent="0.3">
      <c r="A44" t="s">
        <v>2258</v>
      </c>
      <c r="B44" s="2">
        <v>48</v>
      </c>
      <c r="C44" s="299">
        <v>0.10084033613445378</v>
      </c>
      <c r="D44" s="2">
        <v>3388</v>
      </c>
      <c r="E44" s="299">
        <v>6.6071219626350486E-2</v>
      </c>
      <c r="F44" s="2">
        <v>257390</v>
      </c>
      <c r="G44" s="27">
        <v>6.9425057809260324E-2</v>
      </c>
    </row>
    <row r="45" spans="1:7" x14ac:dyDescent="0.3">
      <c r="A45" t="s">
        <v>2225</v>
      </c>
      <c r="B45" s="2">
        <v>0</v>
      </c>
      <c r="C45" s="299">
        <v>0</v>
      </c>
      <c r="D45" s="2">
        <v>1072</v>
      </c>
      <c r="E45" s="299">
        <v>2.090565154647217E-2</v>
      </c>
      <c r="F45" s="2">
        <v>172397</v>
      </c>
      <c r="G45" s="27">
        <v>4.6500142550771409E-2</v>
      </c>
    </row>
    <row r="46" spans="1:7" x14ac:dyDescent="0.3">
      <c r="A46" t="s">
        <v>2210</v>
      </c>
      <c r="B46" s="2">
        <v>5</v>
      </c>
      <c r="C46" s="299">
        <v>1.050420168067227E-2</v>
      </c>
      <c r="D46" s="2">
        <v>635</v>
      </c>
      <c r="E46" s="299">
        <v>1.2383478294785288E-2</v>
      </c>
      <c r="F46" s="2">
        <v>16296</v>
      </c>
      <c r="G46" s="27">
        <v>4.3954727924927399E-3</v>
      </c>
    </row>
    <row r="47" spans="1:7" x14ac:dyDescent="0.3">
      <c r="A47" t="s">
        <v>2261</v>
      </c>
      <c r="B47" s="2">
        <v>62</v>
      </c>
      <c r="C47" s="299">
        <v>0.13025210084033614</v>
      </c>
      <c r="D47" s="2">
        <v>7172</v>
      </c>
      <c r="E47" s="299">
        <v>0.13986504933889776</v>
      </c>
      <c r="F47" s="2">
        <v>550966</v>
      </c>
      <c r="G47" s="27">
        <v>0.14861046039448667</v>
      </c>
    </row>
    <row r="48" spans="1:7" x14ac:dyDescent="0.3">
      <c r="A48" t="s">
        <v>2224</v>
      </c>
      <c r="B48" s="2">
        <v>54</v>
      </c>
      <c r="C48" s="299">
        <v>0.1134453781512605</v>
      </c>
      <c r="D48" s="2">
        <v>3824</v>
      </c>
      <c r="E48" s="299">
        <v>7.4573891337415654E-2</v>
      </c>
      <c r="F48" s="2">
        <v>230302</v>
      </c>
      <c r="G48" s="27">
        <v>6.211869017284382E-2</v>
      </c>
    </row>
    <row r="49" spans="1:7" x14ac:dyDescent="0.3">
      <c r="A49" t="s">
        <v>2204</v>
      </c>
      <c r="B49" s="2">
        <v>4</v>
      </c>
      <c r="C49" s="299">
        <v>8.4033613445378148E-3</v>
      </c>
      <c r="D49" s="2">
        <v>1700</v>
      </c>
      <c r="E49" s="299">
        <v>3.3152619056905495E-2</v>
      </c>
      <c r="F49" s="2">
        <v>137522</v>
      </c>
      <c r="G49" s="27">
        <v>3.709341000056373E-2</v>
      </c>
    </row>
    <row r="50" spans="1:7" x14ac:dyDescent="0.3">
      <c r="A50" t="s">
        <v>2258</v>
      </c>
      <c r="B50" s="2">
        <v>0</v>
      </c>
      <c r="C50" s="299">
        <v>0</v>
      </c>
      <c r="D50" s="2">
        <v>1028</v>
      </c>
      <c r="E50" s="299">
        <v>2.0047583759116971E-2</v>
      </c>
      <c r="F50" s="2">
        <v>129365</v>
      </c>
      <c r="G50" s="27">
        <v>3.4893246060433432E-2</v>
      </c>
    </row>
    <row r="51" spans="1:7" x14ac:dyDescent="0.3">
      <c r="A51" t="s">
        <v>2225</v>
      </c>
      <c r="B51" s="2">
        <v>0</v>
      </c>
      <c r="C51" s="299">
        <v>0</v>
      </c>
      <c r="D51" s="2">
        <v>166</v>
      </c>
      <c r="E51" s="299">
        <v>3.2372557432037131E-3</v>
      </c>
      <c r="F51" s="2">
        <v>42922</v>
      </c>
      <c r="G51" s="27">
        <v>1.1577226509534449E-2</v>
      </c>
    </row>
    <row r="52" spans="1:7" x14ac:dyDescent="0.3">
      <c r="A52" t="s">
        <v>2210</v>
      </c>
      <c r="B52" s="2">
        <v>4</v>
      </c>
      <c r="C52" s="299">
        <v>8.4033613445378148E-3</v>
      </c>
      <c r="D52" s="2">
        <v>454</v>
      </c>
      <c r="E52" s="299">
        <v>8.8536994422559381E-3</v>
      </c>
      <c r="F52" s="2">
        <v>10855</v>
      </c>
      <c r="G52" s="27">
        <v>2.9278876511112354E-3</v>
      </c>
    </row>
    <row r="53" spans="1:7" x14ac:dyDescent="0.3">
      <c r="A53" t="s">
        <v>2262</v>
      </c>
      <c r="B53" s="2">
        <v>46</v>
      </c>
      <c r="C53" s="299">
        <v>9.6638655462184878E-2</v>
      </c>
      <c r="D53" s="2">
        <v>10794</v>
      </c>
      <c r="E53" s="299">
        <v>0.2104996294707282</v>
      </c>
      <c r="F53" s="2">
        <v>957310</v>
      </c>
      <c r="G53" s="27">
        <v>0.25821244839109136</v>
      </c>
    </row>
    <row r="54" spans="1:7" x14ac:dyDescent="0.3">
      <c r="A54" t="s">
        <v>2224</v>
      </c>
      <c r="B54" s="2">
        <v>44</v>
      </c>
      <c r="C54" s="299">
        <v>9.2436974789915971E-2</v>
      </c>
      <c r="D54" s="2">
        <v>8748</v>
      </c>
      <c r="E54" s="299">
        <v>0.17059947735871134</v>
      </c>
      <c r="F54" s="2">
        <v>707802</v>
      </c>
      <c r="G54" s="27">
        <v>0.1909133795699525</v>
      </c>
    </row>
    <row r="55" spans="1:7" x14ac:dyDescent="0.3">
      <c r="A55" t="s">
        <v>2204</v>
      </c>
      <c r="B55" s="2">
        <v>0</v>
      </c>
      <c r="C55" s="299">
        <v>0</v>
      </c>
      <c r="D55" s="2">
        <v>1099</v>
      </c>
      <c r="E55" s="299">
        <v>2.1432193143258317E-2</v>
      </c>
      <c r="F55" s="2">
        <v>142527</v>
      </c>
      <c r="G55" s="27">
        <v>3.8443394127123998E-2</v>
      </c>
    </row>
    <row r="56" spans="1:7" x14ac:dyDescent="0.3">
      <c r="A56" t="s">
        <v>2258</v>
      </c>
      <c r="B56" s="2">
        <v>0</v>
      </c>
      <c r="C56" s="299">
        <v>0</v>
      </c>
      <c r="D56" s="2">
        <v>359</v>
      </c>
      <c r="E56" s="299">
        <v>7.001053083193572E-3</v>
      </c>
      <c r="F56" s="2">
        <v>81086</v>
      </c>
      <c r="G56" s="27">
        <v>2.1871091485767446E-2</v>
      </c>
    </row>
    <row r="57" spans="1:7" x14ac:dyDescent="0.3">
      <c r="A57" t="s">
        <v>2225</v>
      </c>
      <c r="B57" s="2">
        <v>0</v>
      </c>
      <c r="C57" s="299">
        <v>0</v>
      </c>
      <c r="D57" s="2">
        <v>8</v>
      </c>
      <c r="E57" s="299">
        <v>1.5601232497367291E-4</v>
      </c>
      <c r="F57" s="2">
        <v>5773</v>
      </c>
      <c r="G57" s="27">
        <v>1.5571345379884994E-3</v>
      </c>
    </row>
    <row r="58" spans="1:7" x14ac:dyDescent="0.3">
      <c r="A58" t="s">
        <v>2210</v>
      </c>
      <c r="B58" s="2">
        <v>2</v>
      </c>
      <c r="C58" s="299">
        <v>4.2016806722689074E-3</v>
      </c>
      <c r="D58" s="2">
        <v>580</v>
      </c>
      <c r="E58" s="299">
        <v>1.1310893560591286E-2</v>
      </c>
      <c r="F58" s="2">
        <v>20122</v>
      </c>
      <c r="G58" s="27">
        <v>5.4274486702588923E-3</v>
      </c>
    </row>
    <row r="59" spans="1:7" x14ac:dyDescent="0.3">
      <c r="A59" s="18"/>
      <c r="B59" s="18"/>
      <c r="C59" s="18"/>
      <c r="D59" s="18"/>
      <c r="E59" s="18"/>
      <c r="F59" s="18"/>
      <c r="G59" s="18"/>
    </row>
    <row r="60" spans="1:7" x14ac:dyDescent="0.3">
      <c r="A60" s="297" t="s">
        <v>2263</v>
      </c>
      <c r="B60" s="297"/>
      <c r="C60" s="297"/>
      <c r="D60" s="297"/>
      <c r="E60" s="297"/>
      <c r="F60" s="211"/>
      <c r="G60" s="211"/>
    </row>
    <row r="61" spans="1:7" x14ac:dyDescent="0.3">
      <c r="A61" t="s">
        <v>2264</v>
      </c>
      <c r="B61" s="2">
        <v>318</v>
      </c>
      <c r="C61" t="s">
        <v>173</v>
      </c>
      <c r="D61" s="2">
        <v>425</v>
      </c>
      <c r="E61" t="s">
        <v>173</v>
      </c>
      <c r="F61" s="2">
        <v>509</v>
      </c>
      <c r="G61" s="27"/>
    </row>
    <row r="62" spans="1:7" x14ac:dyDescent="0.3">
      <c r="A62" t="s">
        <v>2265</v>
      </c>
      <c r="B62" s="2">
        <v>241</v>
      </c>
      <c r="C62" s="299">
        <v>0.75786163522012584</v>
      </c>
      <c r="D62" s="2">
        <v>335</v>
      </c>
      <c r="E62" s="299">
        <v>0.78823529411764703</v>
      </c>
      <c r="F62" s="2">
        <v>411</v>
      </c>
      <c r="G62" s="27">
        <v>0.80746561886051083</v>
      </c>
    </row>
    <row r="63" spans="1:7" x14ac:dyDescent="0.3">
      <c r="A63" t="s">
        <v>2266</v>
      </c>
      <c r="B63" s="2">
        <v>77</v>
      </c>
      <c r="C63" s="299">
        <v>0.24213836477987422</v>
      </c>
      <c r="D63" s="2">
        <v>90</v>
      </c>
      <c r="E63" s="299">
        <v>0.21176470588235294</v>
      </c>
      <c r="F63" s="2">
        <v>98</v>
      </c>
      <c r="G63" s="27">
        <v>0.1925343811394892</v>
      </c>
    </row>
    <row r="64" spans="1:7" x14ac:dyDescent="0.3">
      <c r="A64" s="18"/>
      <c r="B64" s="18"/>
      <c r="C64" s="18"/>
      <c r="D64" s="18"/>
      <c r="E64" s="18"/>
      <c r="F64" s="18"/>
      <c r="G64" s="18"/>
    </row>
    <row r="65" spans="1:7" x14ac:dyDescent="0.3">
      <c r="A65" s="297" t="s">
        <v>2267</v>
      </c>
      <c r="B65" s="297"/>
      <c r="C65" s="297"/>
      <c r="D65" s="297"/>
      <c r="E65" s="297"/>
      <c r="F65" s="211"/>
      <c r="G65" s="211"/>
    </row>
    <row r="66" spans="1:7" x14ac:dyDescent="0.3">
      <c r="A66" t="s">
        <v>2264</v>
      </c>
      <c r="B66" s="2">
        <v>810</v>
      </c>
      <c r="C66" t="s">
        <v>173</v>
      </c>
      <c r="D66" s="2">
        <v>68013</v>
      </c>
      <c r="E66" t="s">
        <v>173</v>
      </c>
      <c r="F66" s="2">
        <v>3831493</v>
      </c>
      <c r="G66" s="27"/>
    </row>
    <row r="67" spans="1:7" x14ac:dyDescent="0.3">
      <c r="A67" t="s">
        <v>2257</v>
      </c>
      <c r="B67" s="2">
        <v>73</v>
      </c>
      <c r="C67" s="299">
        <v>9.0123456790123457E-2</v>
      </c>
      <c r="D67" s="2">
        <v>5728</v>
      </c>
      <c r="E67" s="299">
        <v>8.421919338949907E-2</v>
      </c>
      <c r="F67" s="2">
        <v>219034</v>
      </c>
      <c r="G67" s="27">
        <v>5.7166749358539867E-2</v>
      </c>
    </row>
    <row r="68" spans="1:7" x14ac:dyDescent="0.3">
      <c r="A68" t="s">
        <v>2224</v>
      </c>
      <c r="B68" s="2">
        <v>28</v>
      </c>
      <c r="C68" s="299">
        <v>3.4567901234567898E-2</v>
      </c>
      <c r="D68" s="2">
        <v>1181</v>
      </c>
      <c r="E68" s="299">
        <v>1.7364327407995529E-2</v>
      </c>
      <c r="F68" s="2">
        <v>29306</v>
      </c>
      <c r="G68" s="27">
        <v>7.6487155268194409E-3</v>
      </c>
    </row>
    <row r="69" spans="1:7" x14ac:dyDescent="0.3">
      <c r="A69" t="s">
        <v>2204</v>
      </c>
      <c r="B69" s="2">
        <v>0</v>
      </c>
      <c r="C69" s="299">
        <v>0</v>
      </c>
      <c r="D69" s="2">
        <v>538</v>
      </c>
      <c r="E69" s="299">
        <v>7.9102524517371681E-3</v>
      </c>
      <c r="F69" s="2">
        <v>18456</v>
      </c>
      <c r="G69" s="27">
        <v>4.8169212367085105E-3</v>
      </c>
    </row>
    <row r="70" spans="1:7" x14ac:dyDescent="0.3">
      <c r="A70" t="s">
        <v>2258</v>
      </c>
      <c r="B70" s="2">
        <v>0</v>
      </c>
      <c r="C70" s="299">
        <v>0</v>
      </c>
      <c r="D70" s="2">
        <v>806</v>
      </c>
      <c r="E70" s="299">
        <v>1.1850675606134122E-2</v>
      </c>
      <c r="F70" s="2">
        <v>25767</v>
      </c>
      <c r="G70" s="27">
        <v>6.7250546979989263E-3</v>
      </c>
    </row>
    <row r="71" spans="1:7" x14ac:dyDescent="0.3">
      <c r="A71" t="s">
        <v>2225</v>
      </c>
      <c r="B71" s="2">
        <v>13</v>
      </c>
      <c r="C71" s="299">
        <v>1.6049382716049384E-2</v>
      </c>
      <c r="D71" s="2">
        <v>2657</v>
      </c>
      <c r="E71" s="299">
        <v>3.9066060900122032E-2</v>
      </c>
      <c r="F71" s="2">
        <v>114601</v>
      </c>
      <c r="G71" s="27">
        <v>2.9910272575207626E-2</v>
      </c>
    </row>
    <row r="72" spans="1:7" x14ac:dyDescent="0.3">
      <c r="A72" t="s">
        <v>2210</v>
      </c>
      <c r="B72" s="2">
        <v>32</v>
      </c>
      <c r="C72" s="299">
        <v>3.9506172839506172E-2</v>
      </c>
      <c r="D72" s="2">
        <v>546</v>
      </c>
      <c r="E72" s="299">
        <v>8.0278770235102121E-3</v>
      </c>
      <c r="F72" s="2">
        <v>30904</v>
      </c>
      <c r="G72" s="27">
        <v>8.0657853218053643E-3</v>
      </c>
    </row>
    <row r="73" spans="1:7" x14ac:dyDescent="0.3">
      <c r="A73" t="s">
        <v>2259</v>
      </c>
      <c r="B73" s="2">
        <v>175</v>
      </c>
      <c r="C73" s="299">
        <v>0.21604938271604937</v>
      </c>
      <c r="D73" s="2">
        <v>8319</v>
      </c>
      <c r="E73" s="299">
        <v>0.1223148515724935</v>
      </c>
      <c r="F73" s="2">
        <v>332591</v>
      </c>
      <c r="G73" s="27">
        <v>8.6804543294219771E-2</v>
      </c>
    </row>
    <row r="74" spans="1:7" x14ac:dyDescent="0.3">
      <c r="A74" t="s">
        <v>2224</v>
      </c>
      <c r="B74" s="2">
        <v>91</v>
      </c>
      <c r="C74" s="299">
        <v>0.11234567901234568</v>
      </c>
      <c r="D74" s="2">
        <v>4485</v>
      </c>
      <c r="E74" s="299">
        <v>6.5943275550262456E-2</v>
      </c>
      <c r="F74" s="2">
        <v>144315</v>
      </c>
      <c r="G74" s="27">
        <v>3.7665474007129857E-2</v>
      </c>
    </row>
    <row r="75" spans="1:7" x14ac:dyDescent="0.3">
      <c r="A75" t="s">
        <v>2204</v>
      </c>
      <c r="B75" s="2">
        <v>44</v>
      </c>
      <c r="C75" s="299">
        <v>5.4320987654320987E-2</v>
      </c>
      <c r="D75" s="2">
        <v>805</v>
      </c>
      <c r="E75" s="299">
        <v>1.1835972534662492E-2</v>
      </c>
      <c r="F75" s="2">
        <v>31203</v>
      </c>
      <c r="G75" s="27">
        <v>8.1438227865743198E-3</v>
      </c>
    </row>
    <row r="76" spans="1:7" x14ac:dyDescent="0.3">
      <c r="A76" t="s">
        <v>2258</v>
      </c>
      <c r="B76" s="2">
        <v>12</v>
      </c>
      <c r="C76" s="299">
        <v>1.4814814814814815E-2</v>
      </c>
      <c r="D76" s="2">
        <v>1227</v>
      </c>
      <c r="E76" s="299">
        <v>1.8040668695690529E-2</v>
      </c>
      <c r="F76" s="2">
        <v>46361</v>
      </c>
      <c r="G76" s="27">
        <v>1.2099982957035287E-2</v>
      </c>
    </row>
    <row r="77" spans="1:7" x14ac:dyDescent="0.3">
      <c r="A77" t="s">
        <v>2225</v>
      </c>
      <c r="B77" s="2">
        <v>28</v>
      </c>
      <c r="C77" s="299">
        <v>3.4567901234567898E-2</v>
      </c>
      <c r="D77" s="2">
        <v>1802</v>
      </c>
      <c r="E77" s="299">
        <v>2.6494934791878023E-2</v>
      </c>
      <c r="F77" s="2">
        <v>110712</v>
      </c>
      <c r="G77" s="27">
        <v>2.889526354348031E-2</v>
      </c>
    </row>
    <row r="78" spans="1:7" x14ac:dyDescent="0.3">
      <c r="A78" t="s">
        <v>2210</v>
      </c>
      <c r="B78" s="2">
        <v>0</v>
      </c>
      <c r="C78" s="299">
        <v>0</v>
      </c>
      <c r="D78" s="2">
        <v>0</v>
      </c>
      <c r="E78" s="299">
        <v>0</v>
      </c>
      <c r="F78" s="2">
        <v>0</v>
      </c>
      <c r="G78" s="27">
        <v>0</v>
      </c>
    </row>
    <row r="79" spans="1:7" x14ac:dyDescent="0.3">
      <c r="A79" t="s">
        <v>2260</v>
      </c>
      <c r="B79" s="2">
        <v>172</v>
      </c>
      <c r="C79" s="299">
        <v>0.21234567901234569</v>
      </c>
      <c r="D79" s="2">
        <v>8125</v>
      </c>
      <c r="E79" s="299">
        <v>0.11946245570699719</v>
      </c>
      <c r="F79" s="2">
        <v>390533</v>
      </c>
      <c r="G79" s="27">
        <v>0.10192710778800848</v>
      </c>
    </row>
    <row r="80" spans="1:7" x14ac:dyDescent="0.3">
      <c r="A80" t="s">
        <v>2224</v>
      </c>
      <c r="B80" s="2">
        <v>97</v>
      </c>
      <c r="C80" s="299">
        <v>0.11975308641975309</v>
      </c>
      <c r="D80" s="2">
        <v>4955</v>
      </c>
      <c r="E80" s="299">
        <v>7.2853719141928744E-2</v>
      </c>
      <c r="F80" s="2">
        <v>195755</v>
      </c>
      <c r="G80" s="27">
        <v>5.1091049885775598E-2</v>
      </c>
    </row>
    <row r="81" spans="1:7" x14ac:dyDescent="0.3">
      <c r="A81" t="s">
        <v>2204</v>
      </c>
      <c r="B81" s="2">
        <v>15</v>
      </c>
      <c r="C81" s="299">
        <v>1.8518518518518517E-2</v>
      </c>
      <c r="D81" s="2">
        <v>842</v>
      </c>
      <c r="E81" s="299">
        <v>1.2379986179112817E-2</v>
      </c>
      <c r="F81" s="2">
        <v>41110</v>
      </c>
      <c r="G81" s="27">
        <v>1.0729498918567774E-2</v>
      </c>
    </row>
    <row r="82" spans="1:7" x14ac:dyDescent="0.3">
      <c r="A82" t="s">
        <v>2258</v>
      </c>
      <c r="B82" s="2">
        <v>51</v>
      </c>
      <c r="C82" s="299">
        <v>6.2962962962962957E-2</v>
      </c>
      <c r="D82" s="2">
        <v>1065</v>
      </c>
      <c r="E82" s="299">
        <v>1.5658771117286401E-2</v>
      </c>
      <c r="F82" s="2">
        <v>56433</v>
      </c>
      <c r="G82" s="27">
        <v>1.4728723241827663E-2</v>
      </c>
    </row>
    <row r="83" spans="1:7" x14ac:dyDescent="0.3">
      <c r="A83" t="s">
        <v>2225</v>
      </c>
      <c r="B83" s="2">
        <v>9</v>
      </c>
      <c r="C83" s="299">
        <v>1.1111111111111112E-2</v>
      </c>
      <c r="D83" s="2">
        <v>1263</v>
      </c>
      <c r="E83" s="299">
        <v>1.8569979268669226E-2</v>
      </c>
      <c r="F83" s="2">
        <v>97235</v>
      </c>
      <c r="G83" s="27">
        <v>2.537783574183745E-2</v>
      </c>
    </row>
    <row r="84" spans="1:7" x14ac:dyDescent="0.3">
      <c r="A84" t="s">
        <v>2210</v>
      </c>
      <c r="B84" s="2">
        <v>0</v>
      </c>
      <c r="C84" s="299">
        <v>0</v>
      </c>
      <c r="D84" s="2">
        <v>0</v>
      </c>
      <c r="E84" s="299">
        <v>0</v>
      </c>
      <c r="F84" s="2">
        <v>0</v>
      </c>
      <c r="G84" s="27">
        <v>0</v>
      </c>
    </row>
    <row r="85" spans="1:7" x14ac:dyDescent="0.3">
      <c r="A85" t="s">
        <v>2261</v>
      </c>
      <c r="B85" s="2">
        <v>144</v>
      </c>
      <c r="C85" s="299">
        <v>0.17777777777777778</v>
      </c>
      <c r="D85" s="2">
        <v>9184</v>
      </c>
      <c r="E85" s="299">
        <v>0.13503300839545382</v>
      </c>
      <c r="F85" s="2">
        <v>446637</v>
      </c>
      <c r="G85" s="27">
        <v>0.11656996371910375</v>
      </c>
    </row>
    <row r="86" spans="1:7" x14ac:dyDescent="0.3">
      <c r="A86" t="s">
        <v>2224</v>
      </c>
      <c r="B86" s="2">
        <v>124</v>
      </c>
      <c r="C86" s="299">
        <v>0.15308641975308643</v>
      </c>
      <c r="D86" s="2">
        <v>5693</v>
      </c>
      <c r="E86" s="299">
        <v>8.3704585887991997E-2</v>
      </c>
      <c r="F86" s="2">
        <v>237048</v>
      </c>
      <c r="G86" s="27">
        <v>6.1868310864720361E-2</v>
      </c>
    </row>
    <row r="87" spans="1:7" x14ac:dyDescent="0.3">
      <c r="A87" t="s">
        <v>2204</v>
      </c>
      <c r="B87" s="2">
        <v>14</v>
      </c>
      <c r="C87" s="299">
        <v>1.7283950617283949E-2</v>
      </c>
      <c r="D87" s="2">
        <v>1139</v>
      </c>
      <c r="E87" s="299">
        <v>1.6746798406187053E-2</v>
      </c>
      <c r="F87" s="2">
        <v>50566</v>
      </c>
      <c r="G87" s="27">
        <v>1.3197466366244177E-2</v>
      </c>
    </row>
    <row r="88" spans="1:7" x14ac:dyDescent="0.3">
      <c r="A88" t="s">
        <v>2258</v>
      </c>
      <c r="B88" s="2">
        <v>6</v>
      </c>
      <c r="C88" s="299">
        <v>7.4074074074074077E-3</v>
      </c>
      <c r="D88" s="2">
        <v>1538</v>
      </c>
      <c r="E88" s="299">
        <v>2.2613323923367592E-2</v>
      </c>
      <c r="F88" s="2">
        <v>75051</v>
      </c>
      <c r="G88" s="27">
        <v>1.9587925646738752E-2</v>
      </c>
    </row>
    <row r="89" spans="1:7" x14ac:dyDescent="0.3">
      <c r="A89" t="s">
        <v>2225</v>
      </c>
      <c r="B89" s="2">
        <v>0</v>
      </c>
      <c r="C89" s="299">
        <v>0</v>
      </c>
      <c r="D89" s="2">
        <v>814</v>
      </c>
      <c r="E89" s="299">
        <v>1.1968300177907164E-2</v>
      </c>
      <c r="F89" s="2">
        <v>83972</v>
      </c>
      <c r="G89" s="27">
        <v>2.1916260841400467E-2</v>
      </c>
    </row>
    <row r="90" spans="1:7" x14ac:dyDescent="0.3">
      <c r="A90" t="s">
        <v>2210</v>
      </c>
      <c r="B90" s="2">
        <v>0</v>
      </c>
      <c r="C90" s="299">
        <v>0</v>
      </c>
      <c r="D90" s="2">
        <v>0</v>
      </c>
      <c r="E90" s="299">
        <v>0</v>
      </c>
      <c r="F90" s="2">
        <v>0</v>
      </c>
      <c r="G90" s="27">
        <v>0</v>
      </c>
    </row>
    <row r="91" spans="1:7" x14ac:dyDescent="0.3">
      <c r="A91" t="s">
        <v>2262</v>
      </c>
      <c r="B91" s="2">
        <v>246</v>
      </c>
      <c r="C91" s="299">
        <v>0.3037037037037037</v>
      </c>
      <c r="D91" s="2">
        <v>36657</v>
      </c>
      <c r="E91" s="299">
        <v>0.53897049093555649</v>
      </c>
      <c r="F91" s="2">
        <v>2442698</v>
      </c>
      <c r="G91" s="27">
        <v>0.63753163584012806</v>
      </c>
    </row>
    <row r="92" spans="1:7" x14ac:dyDescent="0.3">
      <c r="A92" t="s">
        <v>2224</v>
      </c>
      <c r="B92" s="2">
        <v>204</v>
      </c>
      <c r="C92" s="299">
        <v>0.25185185185185183</v>
      </c>
      <c r="D92" s="2">
        <v>28194</v>
      </c>
      <c r="E92" s="299">
        <v>0.41453839707114815</v>
      </c>
      <c r="F92" s="2">
        <v>1678486</v>
      </c>
      <c r="G92" s="27">
        <v>0.43807622772637195</v>
      </c>
    </row>
    <row r="93" spans="1:7" x14ac:dyDescent="0.3">
      <c r="A93" t="s">
        <v>2204</v>
      </c>
      <c r="B93" s="2">
        <v>34</v>
      </c>
      <c r="C93" s="299">
        <v>4.1975308641975309E-2</v>
      </c>
      <c r="D93" s="2">
        <v>4339</v>
      </c>
      <c r="E93" s="299">
        <v>6.3796627115404403E-2</v>
      </c>
      <c r="F93" s="2">
        <v>287092</v>
      </c>
      <c r="G93" s="27">
        <v>7.4929537911200675E-2</v>
      </c>
    </row>
    <row r="94" spans="1:7" x14ac:dyDescent="0.3">
      <c r="A94" t="s">
        <v>2258</v>
      </c>
      <c r="B94" s="2">
        <v>8</v>
      </c>
      <c r="C94" s="299">
        <v>9.876543209876543E-3</v>
      </c>
      <c r="D94" s="2">
        <v>3412</v>
      </c>
      <c r="E94" s="299">
        <v>5.0166879861203002E-2</v>
      </c>
      <c r="F94" s="2">
        <v>323081</v>
      </c>
      <c r="G94" s="27">
        <v>8.4322482123809175E-2</v>
      </c>
    </row>
    <row r="95" spans="1:7" x14ac:dyDescent="0.3">
      <c r="A95" t="s">
        <v>2225</v>
      </c>
      <c r="B95" s="2">
        <v>0</v>
      </c>
      <c r="C95" s="299">
        <v>0</v>
      </c>
      <c r="D95" s="2">
        <v>712</v>
      </c>
      <c r="E95" s="299">
        <v>1.0468586887800861E-2</v>
      </c>
      <c r="F95" s="2">
        <v>154039</v>
      </c>
      <c r="G95" s="27">
        <v>4.0203388078746329E-2</v>
      </c>
    </row>
    <row r="96" spans="1:7" x14ac:dyDescent="0.3">
      <c r="A96" t="s">
        <v>2210</v>
      </c>
      <c r="B96" s="2">
        <v>0</v>
      </c>
      <c r="C96" s="299">
        <v>0</v>
      </c>
      <c r="D96" s="2">
        <v>0</v>
      </c>
      <c r="E96" s="299">
        <v>0</v>
      </c>
      <c r="F96" s="2">
        <v>0</v>
      </c>
      <c r="G96" s="27">
        <v>0</v>
      </c>
    </row>
    <row r="97" spans="1:7" x14ac:dyDescent="0.3">
      <c r="A97" s="18"/>
      <c r="B97" s="18"/>
      <c r="C97" s="18"/>
      <c r="D97" s="18"/>
      <c r="E97" s="18"/>
      <c r="F97" s="18"/>
      <c r="G97" s="18"/>
    </row>
    <row r="98" spans="1:7" x14ac:dyDescent="0.3">
      <c r="A98" s="297" t="s">
        <v>2268</v>
      </c>
      <c r="B98" s="297"/>
      <c r="C98" s="297"/>
      <c r="D98" s="297"/>
      <c r="E98" s="297"/>
      <c r="F98" s="211"/>
      <c r="G98" s="211"/>
    </row>
    <row r="99" spans="1:7" x14ac:dyDescent="0.3">
      <c r="A99" t="s">
        <v>1416</v>
      </c>
      <c r="B99" s="2">
        <v>185</v>
      </c>
      <c r="C99" t="s">
        <v>173</v>
      </c>
      <c r="D99" s="2">
        <v>240</v>
      </c>
      <c r="E99" t="s">
        <v>173</v>
      </c>
      <c r="F99" s="2">
        <v>283</v>
      </c>
      <c r="G99" s="27"/>
    </row>
    <row r="100" spans="1:7" x14ac:dyDescent="0.3">
      <c r="A100" s="18"/>
      <c r="B100" s="18"/>
      <c r="C100" s="18"/>
      <c r="D100" s="18"/>
      <c r="E100" s="18"/>
      <c r="F100" s="18"/>
      <c r="G100" s="18"/>
    </row>
    <row r="101" spans="1:7" x14ac:dyDescent="0.3">
      <c r="A101" s="297" t="s">
        <v>2269</v>
      </c>
      <c r="B101" s="297"/>
      <c r="C101" s="297"/>
      <c r="D101" s="297"/>
      <c r="E101" s="297"/>
      <c r="F101" s="211"/>
      <c r="G101" s="211"/>
    </row>
    <row r="102" spans="1:7" x14ac:dyDescent="0.3">
      <c r="A102" t="s">
        <v>2237</v>
      </c>
      <c r="B102" s="2">
        <v>241</v>
      </c>
      <c r="C102" t="s">
        <v>173</v>
      </c>
      <c r="D102" s="2">
        <v>335</v>
      </c>
      <c r="E102" t="s">
        <v>173</v>
      </c>
      <c r="F102" s="2">
        <v>411</v>
      </c>
      <c r="G102" s="27"/>
    </row>
    <row r="103" spans="1:7" x14ac:dyDescent="0.3">
      <c r="A103" t="s">
        <v>2238</v>
      </c>
      <c r="B103" s="2">
        <v>77</v>
      </c>
      <c r="C103" t="s">
        <v>173</v>
      </c>
      <c r="D103" s="2">
        <v>90</v>
      </c>
      <c r="E103" t="s">
        <v>173</v>
      </c>
      <c r="F103" s="2">
        <v>98</v>
      </c>
      <c r="G103" s="27"/>
    </row>
    <row r="104" spans="1:7" x14ac:dyDescent="0.3">
      <c r="A104" s="18"/>
      <c r="B104" s="18"/>
      <c r="C104" s="18"/>
      <c r="D104" s="18"/>
      <c r="E104" s="18"/>
      <c r="F104" s="18"/>
      <c r="G104" s="18"/>
    </row>
    <row r="109" spans="1:7" x14ac:dyDescent="0.3">
      <c r="A109" s="31" t="s">
        <v>2239</v>
      </c>
    </row>
    <row r="110" spans="1:7" ht="24" x14ac:dyDescent="0.3">
      <c r="A110" s="32" t="s">
        <v>2240</v>
      </c>
    </row>
    <row r="111" spans="1:7" x14ac:dyDescent="0.3">
      <c r="A111" s="33" t="s">
        <v>2241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2509</v>
      </c>
    </row>
    <row r="2" spans="1:21" s="26" customFormat="1" ht="72" x14ac:dyDescent="0.3">
      <c r="A2" s="132" t="s">
        <v>2270</v>
      </c>
      <c r="B2" s="133" t="s">
        <v>2271</v>
      </c>
      <c r="C2" s="133" t="s">
        <v>2272</v>
      </c>
      <c r="D2" s="133" t="s">
        <v>2273</v>
      </c>
      <c r="E2" s="134" t="s">
        <v>2274</v>
      </c>
      <c r="F2" s="125" t="s">
        <v>2275</v>
      </c>
      <c r="G2" s="136" t="s">
        <v>2276</v>
      </c>
      <c r="H2" s="64" t="s">
        <v>2277</v>
      </c>
      <c r="I2" s="126" t="s">
        <v>2278</v>
      </c>
      <c r="J2" s="125" t="s">
        <v>2279</v>
      </c>
      <c r="K2" s="136" t="s">
        <v>2280</v>
      </c>
      <c r="L2" s="64" t="s">
        <v>2281</v>
      </c>
      <c r="M2" s="126" t="s">
        <v>2282</v>
      </c>
      <c r="N2" s="125" t="s">
        <v>2283</v>
      </c>
      <c r="O2" s="136" t="s">
        <v>2284</v>
      </c>
      <c r="P2" s="125" t="s">
        <v>2285</v>
      </c>
      <c r="Q2" s="136" t="s">
        <v>2286</v>
      </c>
      <c r="R2" s="125" t="s">
        <v>2287</v>
      </c>
      <c r="S2" s="136" t="s">
        <v>2288</v>
      </c>
      <c r="T2" s="132" t="s">
        <v>2289</v>
      </c>
      <c r="U2" s="134" t="s">
        <v>2290</v>
      </c>
    </row>
    <row r="3" spans="1:21" x14ac:dyDescent="0.3">
      <c r="A3" s="127" t="s">
        <v>2291</v>
      </c>
      <c r="B3" t="s">
        <v>2292</v>
      </c>
      <c r="C3" t="s">
        <v>2293</v>
      </c>
      <c r="D3">
        <v>2015</v>
      </c>
      <c r="E3" s="128" t="s">
        <v>2294</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2291</v>
      </c>
      <c r="B4" t="s">
        <v>2292</v>
      </c>
      <c r="C4" t="s">
        <v>2293</v>
      </c>
      <c r="D4">
        <v>2016</v>
      </c>
      <c r="E4" s="128" t="s">
        <v>2294</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2291</v>
      </c>
      <c r="B5" t="s">
        <v>2292</v>
      </c>
      <c r="C5" t="s">
        <v>2293</v>
      </c>
      <c r="D5">
        <v>2017</v>
      </c>
      <c r="E5" s="128" t="s">
        <v>2294</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2291</v>
      </c>
      <c r="B6" t="s">
        <v>2292</v>
      </c>
      <c r="C6" t="s">
        <v>2295</v>
      </c>
      <c r="D6">
        <v>2018</v>
      </c>
      <c r="E6" s="128" t="s">
        <v>2294</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2291</v>
      </c>
      <c r="B7" t="s">
        <v>2292</v>
      </c>
      <c r="C7" t="s">
        <v>2295</v>
      </c>
      <c r="D7">
        <v>2019</v>
      </c>
      <c r="E7" s="128" t="s">
        <v>2294</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2296</v>
      </c>
      <c r="B8" t="s">
        <v>2297</v>
      </c>
      <c r="C8" t="s">
        <v>2298</v>
      </c>
      <c r="D8">
        <v>2016</v>
      </c>
      <c r="E8" s="128" t="s">
        <v>2294</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2296</v>
      </c>
      <c r="B9" t="s">
        <v>2297</v>
      </c>
      <c r="C9" t="s">
        <v>2298</v>
      </c>
      <c r="D9">
        <v>2017</v>
      </c>
      <c r="E9" s="128" t="s">
        <v>2294</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2296</v>
      </c>
      <c r="B10" t="s">
        <v>2297</v>
      </c>
      <c r="C10" t="s">
        <v>2299</v>
      </c>
      <c r="D10">
        <v>2018</v>
      </c>
      <c r="E10" s="128" t="s">
        <v>2294</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2300</v>
      </c>
      <c r="B11" t="s">
        <v>2301</v>
      </c>
      <c r="C11" t="s">
        <v>2302</v>
      </c>
      <c r="D11">
        <v>2017</v>
      </c>
      <c r="E11" s="128" t="s">
        <v>2294</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2300</v>
      </c>
      <c r="B12" t="s">
        <v>2301</v>
      </c>
      <c r="C12" t="s">
        <v>2303</v>
      </c>
      <c r="D12">
        <v>2018</v>
      </c>
      <c r="E12" s="128" t="s">
        <v>2294</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2300</v>
      </c>
      <c r="B13" t="s">
        <v>2301</v>
      </c>
      <c r="C13" t="s">
        <v>2303</v>
      </c>
      <c r="D13">
        <v>2019</v>
      </c>
      <c r="E13" s="128" t="s">
        <v>2294</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2291</v>
      </c>
      <c r="B14" t="s">
        <v>2304</v>
      </c>
      <c r="C14" t="s">
        <v>2293</v>
      </c>
      <c r="D14">
        <v>2017</v>
      </c>
      <c r="E14" s="128" t="s">
        <v>2294</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2291</v>
      </c>
      <c r="B15" t="s">
        <v>2304</v>
      </c>
      <c r="C15" t="s">
        <v>2295</v>
      </c>
      <c r="D15">
        <v>2018</v>
      </c>
      <c r="E15" s="128" t="s">
        <v>2294</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2291</v>
      </c>
      <c r="B16" t="s">
        <v>2304</v>
      </c>
      <c r="C16" t="s">
        <v>2295</v>
      </c>
      <c r="D16">
        <v>2019</v>
      </c>
      <c r="E16" s="128" t="s">
        <v>2294</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2305</v>
      </c>
      <c r="B17" t="s">
        <v>2306</v>
      </c>
      <c r="C17" t="s">
        <v>2293</v>
      </c>
      <c r="D17">
        <v>2016</v>
      </c>
      <c r="E17" s="128" t="s">
        <v>2294</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2305</v>
      </c>
      <c r="B18" t="s">
        <v>2306</v>
      </c>
      <c r="C18" t="s">
        <v>2293</v>
      </c>
      <c r="D18">
        <v>2017</v>
      </c>
      <c r="E18" s="128" t="s">
        <v>2294</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2305</v>
      </c>
      <c r="B19" t="s">
        <v>2306</v>
      </c>
      <c r="C19" t="s">
        <v>2295</v>
      </c>
      <c r="D19">
        <v>2018</v>
      </c>
      <c r="E19" s="128" t="s">
        <v>2294</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2305</v>
      </c>
      <c r="B20" t="s">
        <v>2306</v>
      </c>
      <c r="C20" t="s">
        <v>2295</v>
      </c>
      <c r="D20">
        <v>2019</v>
      </c>
      <c r="E20" s="128" t="s">
        <v>2294</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2307</v>
      </c>
      <c r="B21" t="s">
        <v>2308</v>
      </c>
      <c r="C21" t="s">
        <v>2303</v>
      </c>
      <c r="D21">
        <v>2018</v>
      </c>
      <c r="E21" s="128" t="s">
        <v>2294</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2307</v>
      </c>
      <c r="B22" t="s">
        <v>2308</v>
      </c>
      <c r="C22" t="s">
        <v>2303</v>
      </c>
      <c r="D22">
        <v>2019</v>
      </c>
      <c r="E22" s="128" t="s">
        <v>2294</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2309</v>
      </c>
      <c r="B23" t="s">
        <v>2310</v>
      </c>
      <c r="C23" t="s">
        <v>2293</v>
      </c>
      <c r="D23">
        <v>2015</v>
      </c>
      <c r="E23" s="128" t="s">
        <v>2294</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2309</v>
      </c>
      <c r="B24" t="s">
        <v>2310</v>
      </c>
      <c r="C24" t="s">
        <v>2293</v>
      </c>
      <c r="D24">
        <v>2016</v>
      </c>
      <c r="E24" s="128" t="s">
        <v>2294</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2309</v>
      </c>
      <c r="B25" t="s">
        <v>2310</v>
      </c>
      <c r="C25" t="s">
        <v>2293</v>
      </c>
      <c r="D25">
        <v>2017</v>
      </c>
      <c r="E25" s="128" t="s">
        <v>2294</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2309</v>
      </c>
      <c r="B26" t="s">
        <v>2310</v>
      </c>
      <c r="C26" t="s">
        <v>2295</v>
      </c>
      <c r="D26">
        <v>2018</v>
      </c>
      <c r="E26" s="128" t="s">
        <v>2294</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2309</v>
      </c>
      <c r="B27" t="s">
        <v>2310</v>
      </c>
      <c r="C27" t="s">
        <v>2295</v>
      </c>
      <c r="D27">
        <v>2019</v>
      </c>
      <c r="E27" s="128" t="s">
        <v>2294</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2309</v>
      </c>
      <c r="B28" t="s">
        <v>2311</v>
      </c>
      <c r="C28" t="s">
        <v>2293</v>
      </c>
      <c r="D28">
        <v>2015</v>
      </c>
      <c r="E28" s="128" t="s">
        <v>2294</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2309</v>
      </c>
      <c r="B29" t="s">
        <v>2311</v>
      </c>
      <c r="C29" t="s">
        <v>2293</v>
      </c>
      <c r="D29">
        <v>2016</v>
      </c>
      <c r="E29" s="128" t="s">
        <v>2294</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2309</v>
      </c>
      <c r="B30" t="s">
        <v>2311</v>
      </c>
      <c r="C30" t="s">
        <v>2293</v>
      </c>
      <c r="D30">
        <v>2017</v>
      </c>
      <c r="E30" s="128" t="s">
        <v>2294</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2309</v>
      </c>
      <c r="B31" t="s">
        <v>2311</v>
      </c>
      <c r="C31" t="s">
        <v>2295</v>
      </c>
      <c r="D31">
        <v>2018</v>
      </c>
      <c r="E31" s="128" t="s">
        <v>2294</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2309</v>
      </c>
      <c r="B32" t="s">
        <v>2311</v>
      </c>
      <c r="C32" t="s">
        <v>2295</v>
      </c>
      <c r="D32">
        <v>2019</v>
      </c>
      <c r="E32" s="128" t="s">
        <v>2294</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2300</v>
      </c>
      <c r="B33" t="s">
        <v>2312</v>
      </c>
      <c r="C33" t="s">
        <v>2303</v>
      </c>
      <c r="D33">
        <v>2018</v>
      </c>
      <c r="E33" s="128" t="s">
        <v>2294</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2300</v>
      </c>
      <c r="B34" t="s">
        <v>2312</v>
      </c>
      <c r="C34" t="s">
        <v>2303</v>
      </c>
      <c r="D34">
        <v>2019</v>
      </c>
      <c r="E34" s="128" t="s">
        <v>2294</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2291</v>
      </c>
      <c r="B35" t="s">
        <v>2313</v>
      </c>
      <c r="C35" t="s">
        <v>2293</v>
      </c>
      <c r="D35">
        <v>2015</v>
      </c>
      <c r="E35" s="128" t="s">
        <v>2294</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2291</v>
      </c>
      <c r="B36" t="s">
        <v>2313</v>
      </c>
      <c r="C36" t="s">
        <v>2293</v>
      </c>
      <c r="D36">
        <v>2016</v>
      </c>
      <c r="E36" s="128" t="s">
        <v>2294</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2291</v>
      </c>
      <c r="B37" t="s">
        <v>2313</v>
      </c>
      <c r="C37" t="s">
        <v>2293</v>
      </c>
      <c r="D37">
        <v>2017</v>
      </c>
      <c r="E37" s="128" t="s">
        <v>2294</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2291</v>
      </c>
      <c r="B38" t="s">
        <v>2313</v>
      </c>
      <c r="C38" t="s">
        <v>2295</v>
      </c>
      <c r="D38">
        <v>2018</v>
      </c>
      <c r="E38" s="128" t="s">
        <v>2294</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2291</v>
      </c>
      <c r="B39" t="s">
        <v>2313</v>
      </c>
      <c r="C39" t="s">
        <v>2295</v>
      </c>
      <c r="D39">
        <v>2019</v>
      </c>
      <c r="E39" s="128" t="s">
        <v>2294</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2314</v>
      </c>
      <c r="B40" t="s">
        <v>2315</v>
      </c>
      <c r="C40" t="s">
        <v>2293</v>
      </c>
      <c r="D40">
        <v>2015</v>
      </c>
      <c r="E40" s="128" t="s">
        <v>2294</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2314</v>
      </c>
      <c r="B41" t="s">
        <v>2315</v>
      </c>
      <c r="C41" t="s">
        <v>2293</v>
      </c>
      <c r="D41">
        <v>2016</v>
      </c>
      <c r="E41" s="128" t="s">
        <v>2294</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2314</v>
      </c>
      <c r="B42" t="s">
        <v>2315</v>
      </c>
      <c r="C42" t="s">
        <v>2293</v>
      </c>
      <c r="D42">
        <v>2017</v>
      </c>
      <c r="E42" s="128" t="s">
        <v>2294</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2314</v>
      </c>
      <c r="B43" t="s">
        <v>2315</v>
      </c>
      <c r="C43" t="s">
        <v>2295</v>
      </c>
      <c r="D43">
        <v>2018</v>
      </c>
      <c r="E43" s="128" t="s">
        <v>2294</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2314</v>
      </c>
      <c r="B44" t="s">
        <v>2315</v>
      </c>
      <c r="C44" t="s">
        <v>2295</v>
      </c>
      <c r="D44">
        <v>2019</v>
      </c>
      <c r="E44" s="128" t="s">
        <v>2294</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2296</v>
      </c>
      <c r="B45" t="s">
        <v>2316</v>
      </c>
      <c r="C45" t="s">
        <v>2299</v>
      </c>
      <c r="D45">
        <v>2018</v>
      </c>
      <c r="E45" s="128" t="s">
        <v>2294</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2296</v>
      </c>
      <c r="B46" t="s">
        <v>2316</v>
      </c>
      <c r="C46" t="s">
        <v>2299</v>
      </c>
      <c r="D46">
        <v>2019</v>
      </c>
      <c r="E46" s="128" t="s">
        <v>2294</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2317</v>
      </c>
      <c r="B47" t="s">
        <v>2318</v>
      </c>
      <c r="C47" t="s">
        <v>2295</v>
      </c>
      <c r="D47">
        <v>2018</v>
      </c>
      <c r="E47" s="128" t="s">
        <v>2294</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2317</v>
      </c>
      <c r="B48" t="s">
        <v>2318</v>
      </c>
      <c r="C48" t="s">
        <v>2295</v>
      </c>
      <c r="D48">
        <v>2019</v>
      </c>
      <c r="E48" s="128" t="s">
        <v>2294</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2314</v>
      </c>
      <c r="B49" t="s">
        <v>2319</v>
      </c>
      <c r="C49" t="s">
        <v>2293</v>
      </c>
      <c r="D49">
        <v>2017</v>
      </c>
      <c r="E49" s="128" t="s">
        <v>2294</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2314</v>
      </c>
      <c r="B50" t="s">
        <v>2319</v>
      </c>
      <c r="C50" t="s">
        <v>2295</v>
      </c>
      <c r="D50">
        <v>2018</v>
      </c>
      <c r="E50" s="128" t="s">
        <v>2294</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2314</v>
      </c>
      <c r="B51" t="s">
        <v>2319</v>
      </c>
      <c r="C51" t="s">
        <v>2295</v>
      </c>
      <c r="D51">
        <v>2019</v>
      </c>
      <c r="E51" s="128" t="s">
        <v>2294</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2314</v>
      </c>
      <c r="B52" t="s">
        <v>2320</v>
      </c>
      <c r="C52" t="s">
        <v>2293</v>
      </c>
      <c r="D52">
        <v>2016</v>
      </c>
      <c r="E52" s="128" t="s">
        <v>2294</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2314</v>
      </c>
      <c r="B53" t="s">
        <v>2320</v>
      </c>
      <c r="C53" t="s">
        <v>2293</v>
      </c>
      <c r="D53">
        <v>2017</v>
      </c>
      <c r="E53" s="128" t="s">
        <v>2294</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2314</v>
      </c>
      <c r="B54" t="s">
        <v>2320</v>
      </c>
      <c r="C54" t="s">
        <v>2295</v>
      </c>
      <c r="D54">
        <v>2018</v>
      </c>
      <c r="E54" s="128" t="s">
        <v>2294</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2309</v>
      </c>
      <c r="B55" t="s">
        <v>2321</v>
      </c>
      <c r="C55" t="s">
        <v>2293</v>
      </c>
      <c r="D55">
        <v>2017</v>
      </c>
      <c r="E55" s="128" t="s">
        <v>2294</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2309</v>
      </c>
      <c r="B56" t="s">
        <v>2321</v>
      </c>
      <c r="C56" t="s">
        <v>2295</v>
      </c>
      <c r="D56">
        <v>2018</v>
      </c>
      <c r="E56" s="128" t="s">
        <v>2294</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2309</v>
      </c>
      <c r="B57" t="s">
        <v>2321</v>
      </c>
      <c r="C57" t="s">
        <v>2295</v>
      </c>
      <c r="D57">
        <v>2019</v>
      </c>
      <c r="E57" s="128" t="s">
        <v>2294</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2309</v>
      </c>
      <c r="B58" t="s">
        <v>2322</v>
      </c>
      <c r="C58" t="s">
        <v>2293</v>
      </c>
      <c r="D58">
        <v>2016</v>
      </c>
      <c r="E58" s="128" t="s">
        <v>2294</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2309</v>
      </c>
      <c r="B59" t="s">
        <v>2322</v>
      </c>
      <c r="C59" t="s">
        <v>2293</v>
      </c>
      <c r="D59">
        <v>2017</v>
      </c>
      <c r="E59" s="128" t="s">
        <v>2294</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2309</v>
      </c>
      <c r="B60" t="s">
        <v>2322</v>
      </c>
      <c r="C60" t="s">
        <v>2295</v>
      </c>
      <c r="D60">
        <v>2018</v>
      </c>
      <c r="E60" s="128" t="s">
        <v>2294</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2309</v>
      </c>
      <c r="B61" t="s">
        <v>2322</v>
      </c>
      <c r="C61" t="s">
        <v>2295</v>
      </c>
      <c r="D61">
        <v>2019</v>
      </c>
      <c r="E61" s="128" t="s">
        <v>2294</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2309</v>
      </c>
      <c r="B62" t="s">
        <v>2309</v>
      </c>
      <c r="C62" t="s">
        <v>2293</v>
      </c>
      <c r="D62">
        <v>2015</v>
      </c>
      <c r="E62" s="128" t="s">
        <v>2294</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2309</v>
      </c>
      <c r="B63" t="s">
        <v>2309</v>
      </c>
      <c r="C63" t="s">
        <v>2293</v>
      </c>
      <c r="D63">
        <v>2016</v>
      </c>
      <c r="E63" s="128" t="s">
        <v>2294</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2309</v>
      </c>
      <c r="B64" t="s">
        <v>2309</v>
      </c>
      <c r="C64" t="s">
        <v>2293</v>
      </c>
      <c r="D64">
        <v>2017</v>
      </c>
      <c r="E64" s="128" t="s">
        <v>2294</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2309</v>
      </c>
      <c r="B65" t="s">
        <v>2309</v>
      </c>
      <c r="C65" t="s">
        <v>2295</v>
      </c>
      <c r="D65">
        <v>2018</v>
      </c>
      <c r="E65" s="128" t="s">
        <v>2294</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2309</v>
      </c>
      <c r="B66" t="s">
        <v>2309</v>
      </c>
      <c r="C66" t="s">
        <v>2295</v>
      </c>
      <c r="D66">
        <v>2019</v>
      </c>
      <c r="E66" s="128" t="s">
        <v>2294</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2309</v>
      </c>
      <c r="B67" t="s">
        <v>2323</v>
      </c>
      <c r="C67" t="s">
        <v>2293</v>
      </c>
      <c r="D67">
        <v>2015</v>
      </c>
      <c r="E67" s="128" t="s">
        <v>2294</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2309</v>
      </c>
      <c r="B68" t="s">
        <v>2323</v>
      </c>
      <c r="C68" t="s">
        <v>2293</v>
      </c>
      <c r="D68">
        <v>2016</v>
      </c>
      <c r="E68" s="128" t="s">
        <v>2294</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2309</v>
      </c>
      <c r="B69" t="s">
        <v>2323</v>
      </c>
      <c r="C69" t="s">
        <v>2293</v>
      </c>
      <c r="D69">
        <v>2017</v>
      </c>
      <c r="E69" s="128" t="s">
        <v>2294</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2309</v>
      </c>
      <c r="B70" t="s">
        <v>2323</v>
      </c>
      <c r="C70" t="s">
        <v>2295</v>
      </c>
      <c r="D70">
        <v>2018</v>
      </c>
      <c r="E70" s="128" t="s">
        <v>2294</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2309</v>
      </c>
      <c r="B71" t="s">
        <v>2323</v>
      </c>
      <c r="C71" t="s">
        <v>2295</v>
      </c>
      <c r="D71">
        <v>2019</v>
      </c>
      <c r="E71" s="128" t="s">
        <v>2294</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2296</v>
      </c>
      <c r="B72" t="s">
        <v>2324</v>
      </c>
      <c r="C72" t="s">
        <v>2299</v>
      </c>
      <c r="D72">
        <v>2018</v>
      </c>
      <c r="E72" s="128" t="s">
        <v>2294</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2296</v>
      </c>
      <c r="B73" t="s">
        <v>2324</v>
      </c>
      <c r="C73" t="s">
        <v>2299</v>
      </c>
      <c r="D73">
        <v>2019</v>
      </c>
      <c r="E73" s="128" t="s">
        <v>2294</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2300</v>
      </c>
      <c r="B74" t="s">
        <v>2325</v>
      </c>
      <c r="C74" t="s">
        <v>2302</v>
      </c>
      <c r="D74">
        <v>2016</v>
      </c>
      <c r="E74" s="128" t="s">
        <v>2294</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2300</v>
      </c>
      <c r="B75" t="s">
        <v>2325</v>
      </c>
      <c r="C75" t="s">
        <v>2302</v>
      </c>
      <c r="D75">
        <v>2017</v>
      </c>
      <c r="E75" s="128" t="s">
        <v>2294</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2300</v>
      </c>
      <c r="B76" t="s">
        <v>2325</v>
      </c>
      <c r="C76" t="s">
        <v>2303</v>
      </c>
      <c r="D76">
        <v>2018</v>
      </c>
      <c r="E76" s="128" t="s">
        <v>2294</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2300</v>
      </c>
      <c r="B77" t="s">
        <v>2325</v>
      </c>
      <c r="C77" t="s">
        <v>2303</v>
      </c>
      <c r="D77">
        <v>2019</v>
      </c>
      <c r="E77" s="128" t="s">
        <v>2294</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2305</v>
      </c>
      <c r="B78" t="s">
        <v>2326</v>
      </c>
      <c r="C78" t="s">
        <v>2293</v>
      </c>
      <c r="D78">
        <v>2015</v>
      </c>
      <c r="E78" s="128" t="s">
        <v>2294</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2305</v>
      </c>
      <c r="B79" t="s">
        <v>2326</v>
      </c>
      <c r="C79" t="s">
        <v>2293</v>
      </c>
      <c r="D79">
        <v>2016</v>
      </c>
      <c r="E79" s="128" t="s">
        <v>2294</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2305</v>
      </c>
      <c r="B80" t="s">
        <v>2326</v>
      </c>
      <c r="C80" t="s">
        <v>2293</v>
      </c>
      <c r="D80">
        <v>2017</v>
      </c>
      <c r="E80" s="128" t="s">
        <v>2294</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2305</v>
      </c>
      <c r="B81" t="s">
        <v>2326</v>
      </c>
      <c r="C81" t="s">
        <v>2295</v>
      </c>
      <c r="D81">
        <v>2018</v>
      </c>
      <c r="E81" s="128" t="s">
        <v>2294</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2305</v>
      </c>
      <c r="B82" t="s">
        <v>2326</v>
      </c>
      <c r="C82" t="s">
        <v>2295</v>
      </c>
      <c r="D82">
        <v>2019</v>
      </c>
      <c r="E82" s="128" t="s">
        <v>2294</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2309</v>
      </c>
      <c r="B83" t="s">
        <v>2327</v>
      </c>
      <c r="C83" t="s">
        <v>2293</v>
      </c>
      <c r="D83">
        <v>2015</v>
      </c>
      <c r="E83" s="128" t="s">
        <v>2294</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2309</v>
      </c>
      <c r="B84" t="s">
        <v>2327</v>
      </c>
      <c r="C84" t="s">
        <v>2293</v>
      </c>
      <c r="D84">
        <v>2016</v>
      </c>
      <c r="E84" s="128" t="s">
        <v>2294</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2309</v>
      </c>
      <c r="B85" t="s">
        <v>2327</v>
      </c>
      <c r="C85" t="s">
        <v>2293</v>
      </c>
      <c r="D85">
        <v>2017</v>
      </c>
      <c r="E85" s="128" t="s">
        <v>2294</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2309</v>
      </c>
      <c r="B86" t="s">
        <v>2327</v>
      </c>
      <c r="C86" t="s">
        <v>2295</v>
      </c>
      <c r="D86">
        <v>2018</v>
      </c>
      <c r="E86" s="128" t="s">
        <v>2294</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2309</v>
      </c>
      <c r="B87" t="s">
        <v>2328</v>
      </c>
      <c r="C87" t="s">
        <v>2293</v>
      </c>
      <c r="D87">
        <v>2017</v>
      </c>
      <c r="E87" s="128" t="s">
        <v>2294</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2309</v>
      </c>
      <c r="B88" t="s">
        <v>2328</v>
      </c>
      <c r="C88" t="s">
        <v>2295</v>
      </c>
      <c r="D88">
        <v>2018</v>
      </c>
      <c r="E88" s="128" t="s">
        <v>2294</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2309</v>
      </c>
      <c r="B89" t="s">
        <v>2328</v>
      </c>
      <c r="C89" t="s">
        <v>2295</v>
      </c>
      <c r="D89">
        <v>2019</v>
      </c>
      <c r="E89" s="128" t="s">
        <v>2294</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2291</v>
      </c>
      <c r="B90" t="s">
        <v>2329</v>
      </c>
      <c r="C90" t="s">
        <v>2293</v>
      </c>
      <c r="D90">
        <v>2015</v>
      </c>
      <c r="E90" s="128" t="s">
        <v>2294</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2291</v>
      </c>
      <c r="B91" t="s">
        <v>2329</v>
      </c>
      <c r="C91" t="s">
        <v>2293</v>
      </c>
      <c r="D91">
        <v>2016</v>
      </c>
      <c r="E91" s="128" t="s">
        <v>2294</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2291</v>
      </c>
      <c r="B92" t="s">
        <v>2329</v>
      </c>
      <c r="C92" t="s">
        <v>2293</v>
      </c>
      <c r="D92">
        <v>2017</v>
      </c>
      <c r="E92" s="128" t="s">
        <v>2294</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2291</v>
      </c>
      <c r="B93" t="s">
        <v>2329</v>
      </c>
      <c r="C93" t="s">
        <v>2295</v>
      </c>
      <c r="D93">
        <v>2018</v>
      </c>
      <c r="E93" s="128" t="s">
        <v>2294</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2291</v>
      </c>
      <c r="B94" t="s">
        <v>2329</v>
      </c>
      <c r="C94" t="s">
        <v>2295</v>
      </c>
      <c r="D94">
        <v>2019</v>
      </c>
      <c r="E94" s="128" t="s">
        <v>2294</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2300</v>
      </c>
      <c r="B95" t="s">
        <v>2330</v>
      </c>
      <c r="C95" t="s">
        <v>2302</v>
      </c>
      <c r="D95">
        <v>2017</v>
      </c>
      <c r="E95" s="128" t="s">
        <v>2294</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2300</v>
      </c>
      <c r="B96" t="s">
        <v>2330</v>
      </c>
      <c r="C96" t="s">
        <v>2303</v>
      </c>
      <c r="D96">
        <v>2018</v>
      </c>
      <c r="E96" s="128" t="s">
        <v>2294</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2300</v>
      </c>
      <c r="B97" t="s">
        <v>2330</v>
      </c>
      <c r="C97" t="s">
        <v>2303</v>
      </c>
      <c r="D97">
        <v>2019</v>
      </c>
      <c r="E97" s="128" t="s">
        <v>2294</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2309</v>
      </c>
      <c r="B98" t="s">
        <v>2331</v>
      </c>
      <c r="C98" t="s">
        <v>2293</v>
      </c>
      <c r="D98">
        <v>2017</v>
      </c>
      <c r="E98" s="128" t="s">
        <v>2294</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2309</v>
      </c>
      <c r="B99" t="s">
        <v>2331</v>
      </c>
      <c r="C99" t="s">
        <v>2295</v>
      </c>
      <c r="D99">
        <v>2018</v>
      </c>
      <c r="E99" s="128" t="s">
        <v>2294</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2309</v>
      </c>
      <c r="B100" t="s">
        <v>2331</v>
      </c>
      <c r="C100" t="s">
        <v>2295</v>
      </c>
      <c r="D100">
        <v>2019</v>
      </c>
      <c r="E100" s="128" t="s">
        <v>2294</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2317</v>
      </c>
      <c r="B101" t="s">
        <v>2332</v>
      </c>
      <c r="C101" t="s">
        <v>2293</v>
      </c>
      <c r="D101">
        <v>2015</v>
      </c>
      <c r="E101" s="128" t="s">
        <v>2294</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2317</v>
      </c>
      <c r="B102" t="s">
        <v>2332</v>
      </c>
      <c r="C102" t="s">
        <v>2293</v>
      </c>
      <c r="D102">
        <v>2016</v>
      </c>
      <c r="E102" s="128" t="s">
        <v>2294</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2317</v>
      </c>
      <c r="B103" t="s">
        <v>2332</v>
      </c>
      <c r="C103" t="s">
        <v>2293</v>
      </c>
      <c r="D103">
        <v>2017</v>
      </c>
      <c r="E103" s="128" t="s">
        <v>2294</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2317</v>
      </c>
      <c r="B104" t="s">
        <v>2332</v>
      </c>
      <c r="C104" t="s">
        <v>2295</v>
      </c>
      <c r="D104">
        <v>2018</v>
      </c>
      <c r="E104" s="128" t="s">
        <v>2294</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2317</v>
      </c>
      <c r="B105" t="s">
        <v>2332</v>
      </c>
      <c r="C105" t="s">
        <v>2295</v>
      </c>
      <c r="D105">
        <v>2019</v>
      </c>
      <c r="E105" s="128" t="s">
        <v>2294</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2300</v>
      </c>
      <c r="B106" t="s">
        <v>2333</v>
      </c>
      <c r="C106" t="s">
        <v>2303</v>
      </c>
      <c r="D106">
        <v>2018</v>
      </c>
      <c r="E106" s="128" t="s">
        <v>2294</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2300</v>
      </c>
      <c r="B107" t="s">
        <v>2333</v>
      </c>
      <c r="C107" t="s">
        <v>2303</v>
      </c>
      <c r="D107">
        <v>2019</v>
      </c>
      <c r="E107" s="128" t="s">
        <v>2294</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2314</v>
      </c>
      <c r="B108" t="s">
        <v>2334</v>
      </c>
      <c r="C108" t="s">
        <v>2293</v>
      </c>
      <c r="D108">
        <v>2015</v>
      </c>
      <c r="E108" s="128" t="s">
        <v>2294</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2314</v>
      </c>
      <c r="B109" t="s">
        <v>2334</v>
      </c>
      <c r="C109" t="s">
        <v>2293</v>
      </c>
      <c r="D109">
        <v>2016</v>
      </c>
      <c r="E109" s="128" t="s">
        <v>2294</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2314</v>
      </c>
      <c r="B110" t="s">
        <v>2334</v>
      </c>
      <c r="C110" t="s">
        <v>2293</v>
      </c>
      <c r="D110">
        <v>2017</v>
      </c>
      <c r="E110" s="128" t="s">
        <v>2294</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2314</v>
      </c>
      <c r="B111" t="s">
        <v>2334</v>
      </c>
      <c r="C111" t="s">
        <v>2295</v>
      </c>
      <c r="D111">
        <v>2018</v>
      </c>
      <c r="E111" s="128" t="s">
        <v>2294</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2314</v>
      </c>
      <c r="B112" t="s">
        <v>2334</v>
      </c>
      <c r="C112" t="s">
        <v>2295</v>
      </c>
      <c r="D112">
        <v>2019</v>
      </c>
      <c r="E112" s="128" t="s">
        <v>2294</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2296</v>
      </c>
      <c r="B113" t="s">
        <v>2335</v>
      </c>
      <c r="C113" t="s">
        <v>2298</v>
      </c>
      <c r="D113">
        <v>2016</v>
      </c>
      <c r="E113" s="128" t="s">
        <v>2294</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2296</v>
      </c>
      <c r="B114" t="s">
        <v>2335</v>
      </c>
      <c r="C114" t="s">
        <v>2298</v>
      </c>
      <c r="D114">
        <v>2017</v>
      </c>
      <c r="E114" s="128" t="s">
        <v>2294</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2296</v>
      </c>
      <c r="B115" t="s">
        <v>2335</v>
      </c>
      <c r="C115" t="s">
        <v>2299</v>
      </c>
      <c r="D115">
        <v>2018</v>
      </c>
      <c r="E115" s="128" t="s">
        <v>2294</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2296</v>
      </c>
      <c r="B116" t="s">
        <v>2335</v>
      </c>
      <c r="C116" t="s">
        <v>2299</v>
      </c>
      <c r="D116">
        <v>2019</v>
      </c>
      <c r="E116" s="128" t="s">
        <v>2294</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2317</v>
      </c>
      <c r="B117" t="s">
        <v>2336</v>
      </c>
      <c r="C117" t="s">
        <v>2293</v>
      </c>
      <c r="D117">
        <v>2017</v>
      </c>
      <c r="E117" s="128" t="s">
        <v>2294</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2317</v>
      </c>
      <c r="B118" t="s">
        <v>2336</v>
      </c>
      <c r="C118" t="s">
        <v>2295</v>
      </c>
      <c r="D118">
        <v>2018</v>
      </c>
      <c r="E118" s="128" t="s">
        <v>2294</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2296</v>
      </c>
      <c r="B119" t="s">
        <v>2337</v>
      </c>
      <c r="C119" t="s">
        <v>2298</v>
      </c>
      <c r="D119">
        <v>2016</v>
      </c>
      <c r="E119" s="128" t="s">
        <v>2294</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2296</v>
      </c>
      <c r="B120" t="s">
        <v>2337</v>
      </c>
      <c r="C120" t="s">
        <v>2298</v>
      </c>
      <c r="D120">
        <v>2017</v>
      </c>
      <c r="E120" s="128" t="s">
        <v>2294</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2296</v>
      </c>
      <c r="B121" t="s">
        <v>2337</v>
      </c>
      <c r="C121" t="s">
        <v>2299</v>
      </c>
      <c r="D121">
        <v>2018</v>
      </c>
      <c r="E121" s="128" t="s">
        <v>2294</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2296</v>
      </c>
      <c r="B122" t="s">
        <v>2337</v>
      </c>
      <c r="C122" t="s">
        <v>2299</v>
      </c>
      <c r="D122">
        <v>2019</v>
      </c>
      <c r="E122" s="128" t="s">
        <v>2294</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2307</v>
      </c>
      <c r="B123" t="s">
        <v>2307</v>
      </c>
      <c r="C123" t="s">
        <v>2338</v>
      </c>
      <c r="D123">
        <v>2014</v>
      </c>
      <c r="E123" s="128" t="s">
        <v>2294</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2307</v>
      </c>
      <c r="B124" t="s">
        <v>2307</v>
      </c>
      <c r="C124" t="s">
        <v>2338</v>
      </c>
      <c r="D124">
        <v>2015</v>
      </c>
      <c r="E124" s="128" t="s">
        <v>2294</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2307</v>
      </c>
      <c r="B125" t="s">
        <v>2307</v>
      </c>
      <c r="C125" t="s">
        <v>2302</v>
      </c>
      <c r="D125">
        <v>2016</v>
      </c>
      <c r="E125" s="128" t="s">
        <v>2294</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2307</v>
      </c>
      <c r="B126" t="s">
        <v>2307</v>
      </c>
      <c r="C126" t="s">
        <v>2302</v>
      </c>
      <c r="D126">
        <v>2017</v>
      </c>
      <c r="E126" s="128" t="s">
        <v>2294</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2307</v>
      </c>
      <c r="B127" t="s">
        <v>2307</v>
      </c>
      <c r="C127" t="s">
        <v>2303</v>
      </c>
      <c r="D127">
        <v>2018</v>
      </c>
      <c r="E127" s="128" t="s">
        <v>2294</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2307</v>
      </c>
      <c r="B128" t="s">
        <v>2307</v>
      </c>
      <c r="C128" t="s">
        <v>2303</v>
      </c>
      <c r="D128">
        <v>2019</v>
      </c>
      <c r="E128" s="128" t="s">
        <v>2294</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2307</v>
      </c>
      <c r="B129" t="s">
        <v>2339</v>
      </c>
      <c r="C129" t="s">
        <v>2338</v>
      </c>
      <c r="D129">
        <v>2015</v>
      </c>
      <c r="E129" s="128" t="s">
        <v>2294</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2307</v>
      </c>
      <c r="B130" t="s">
        <v>2339</v>
      </c>
      <c r="C130" t="s">
        <v>2302</v>
      </c>
      <c r="D130">
        <v>2016</v>
      </c>
      <c r="E130" s="128" t="s">
        <v>2294</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2307</v>
      </c>
      <c r="B131" t="s">
        <v>2339</v>
      </c>
      <c r="C131" t="s">
        <v>2302</v>
      </c>
      <c r="D131">
        <v>2017</v>
      </c>
      <c r="E131" s="128" t="s">
        <v>2294</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2307</v>
      </c>
      <c r="B132" t="s">
        <v>2339</v>
      </c>
      <c r="C132" t="s">
        <v>2303</v>
      </c>
      <c r="D132">
        <v>2018</v>
      </c>
      <c r="E132" s="128" t="s">
        <v>2294</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2307</v>
      </c>
      <c r="B133" t="s">
        <v>2339</v>
      </c>
      <c r="C133" t="s">
        <v>2303</v>
      </c>
      <c r="D133">
        <v>2019</v>
      </c>
      <c r="E133" s="128" t="s">
        <v>2294</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2317</v>
      </c>
      <c r="B134" t="s">
        <v>2340</v>
      </c>
      <c r="C134" t="s">
        <v>2295</v>
      </c>
      <c r="D134">
        <v>2018</v>
      </c>
      <c r="E134" s="128" t="s">
        <v>2294</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2317</v>
      </c>
      <c r="B135" t="s">
        <v>2340</v>
      </c>
      <c r="C135" t="s">
        <v>2295</v>
      </c>
      <c r="D135">
        <v>2019</v>
      </c>
      <c r="E135" s="128" t="s">
        <v>2294</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2291</v>
      </c>
      <c r="B136" t="s">
        <v>2341</v>
      </c>
      <c r="C136" t="s">
        <v>2295</v>
      </c>
      <c r="D136">
        <v>2018</v>
      </c>
      <c r="E136" s="128" t="s">
        <v>2294</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2291</v>
      </c>
      <c r="B137" t="s">
        <v>2341</v>
      </c>
      <c r="C137" t="s">
        <v>2295</v>
      </c>
      <c r="D137">
        <v>2019</v>
      </c>
      <c r="E137" s="128" t="s">
        <v>2294</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2291</v>
      </c>
      <c r="B138" t="s">
        <v>2342</v>
      </c>
      <c r="C138" t="s">
        <v>2293</v>
      </c>
      <c r="D138">
        <v>2016</v>
      </c>
      <c r="E138" s="128" t="s">
        <v>2294</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2291</v>
      </c>
      <c r="B139" t="s">
        <v>2342</v>
      </c>
      <c r="C139" t="s">
        <v>2293</v>
      </c>
      <c r="D139">
        <v>2017</v>
      </c>
      <c r="E139" s="128" t="s">
        <v>2294</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2291</v>
      </c>
      <c r="B140" t="s">
        <v>2342</v>
      </c>
      <c r="C140" t="s">
        <v>2295</v>
      </c>
      <c r="D140">
        <v>2019</v>
      </c>
      <c r="E140" s="128" t="s">
        <v>2294</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2309</v>
      </c>
      <c r="B141" t="s">
        <v>2343</v>
      </c>
      <c r="C141" t="s">
        <v>2293</v>
      </c>
      <c r="D141">
        <v>2017</v>
      </c>
      <c r="E141" s="128" t="s">
        <v>2294</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2296</v>
      </c>
      <c r="B142" t="s">
        <v>2296</v>
      </c>
      <c r="C142" t="s">
        <v>2298</v>
      </c>
      <c r="D142">
        <v>2017</v>
      </c>
      <c r="E142" s="128" t="s">
        <v>2294</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2296</v>
      </c>
      <c r="B143" t="s">
        <v>2296</v>
      </c>
      <c r="C143" t="s">
        <v>2299</v>
      </c>
      <c r="D143">
        <v>2018</v>
      </c>
      <c r="E143" s="128" t="s">
        <v>2294</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2296</v>
      </c>
      <c r="B144" t="s">
        <v>2296</v>
      </c>
      <c r="C144" t="s">
        <v>2299</v>
      </c>
      <c r="D144">
        <v>2019</v>
      </c>
      <c r="E144" s="128" t="s">
        <v>2294</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2296</v>
      </c>
      <c r="B145" t="s">
        <v>2344</v>
      </c>
      <c r="C145" t="s">
        <v>2298</v>
      </c>
      <c r="D145">
        <v>2016</v>
      </c>
      <c r="E145" s="128" t="s">
        <v>2294</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2296</v>
      </c>
      <c r="B146" t="s">
        <v>2344</v>
      </c>
      <c r="C146" t="s">
        <v>2298</v>
      </c>
      <c r="D146">
        <v>2017</v>
      </c>
      <c r="E146" s="128" t="s">
        <v>2294</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2296</v>
      </c>
      <c r="B147" t="s">
        <v>2344</v>
      </c>
      <c r="C147" t="s">
        <v>2299</v>
      </c>
      <c r="D147">
        <v>2018</v>
      </c>
      <c r="E147" s="128" t="s">
        <v>2294</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2296</v>
      </c>
      <c r="B148" t="s">
        <v>2344</v>
      </c>
      <c r="C148" t="s">
        <v>2299</v>
      </c>
      <c r="D148">
        <v>2019</v>
      </c>
      <c r="E148" s="128" t="s">
        <v>2294</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2305</v>
      </c>
      <c r="B149" t="s">
        <v>2345</v>
      </c>
      <c r="C149" t="s">
        <v>2293</v>
      </c>
      <c r="D149">
        <v>2015</v>
      </c>
      <c r="E149" s="128" t="s">
        <v>2294</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2305</v>
      </c>
      <c r="B150" t="s">
        <v>2345</v>
      </c>
      <c r="C150" t="s">
        <v>2293</v>
      </c>
      <c r="D150">
        <v>2016</v>
      </c>
      <c r="E150" s="128" t="s">
        <v>2294</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2305</v>
      </c>
      <c r="B151" t="s">
        <v>2345</v>
      </c>
      <c r="C151" t="s">
        <v>2293</v>
      </c>
      <c r="D151">
        <v>2017</v>
      </c>
      <c r="E151" s="128" t="s">
        <v>2294</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2305</v>
      </c>
      <c r="B152" t="s">
        <v>2345</v>
      </c>
      <c r="C152" t="s">
        <v>2295</v>
      </c>
      <c r="D152">
        <v>2018</v>
      </c>
      <c r="E152" s="128" t="s">
        <v>2294</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2305</v>
      </c>
      <c r="B153" t="s">
        <v>2345</v>
      </c>
      <c r="C153" t="s">
        <v>2295</v>
      </c>
      <c r="D153">
        <v>2019</v>
      </c>
      <c r="E153" s="128" t="s">
        <v>2294</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2305</v>
      </c>
      <c r="B154" t="s">
        <v>2346</v>
      </c>
      <c r="C154" t="s">
        <v>2295</v>
      </c>
      <c r="D154">
        <v>2018</v>
      </c>
      <c r="E154" s="128" t="s">
        <v>2294</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2305</v>
      </c>
      <c r="B155" t="s">
        <v>2346</v>
      </c>
      <c r="C155" t="s">
        <v>2295</v>
      </c>
      <c r="D155">
        <v>2019</v>
      </c>
      <c r="E155" s="128" t="s">
        <v>2294</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2305</v>
      </c>
      <c r="B156" t="s">
        <v>2347</v>
      </c>
      <c r="C156" t="s">
        <v>2293</v>
      </c>
      <c r="D156">
        <v>2016</v>
      </c>
      <c r="E156" s="128" t="s">
        <v>2294</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2305</v>
      </c>
      <c r="B157" t="s">
        <v>2347</v>
      </c>
      <c r="C157" t="s">
        <v>2293</v>
      </c>
      <c r="D157">
        <v>2017</v>
      </c>
      <c r="E157" s="128" t="s">
        <v>2294</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2305</v>
      </c>
      <c r="B158" t="s">
        <v>2347</v>
      </c>
      <c r="C158" t="s">
        <v>2295</v>
      </c>
      <c r="D158">
        <v>2018</v>
      </c>
      <c r="E158" s="128" t="s">
        <v>2294</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2305</v>
      </c>
      <c r="B159" t="s">
        <v>2347</v>
      </c>
      <c r="C159" t="s">
        <v>2295</v>
      </c>
      <c r="D159">
        <v>2019</v>
      </c>
      <c r="E159" s="128" t="s">
        <v>2294</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2309</v>
      </c>
      <c r="B160" t="s">
        <v>2348</v>
      </c>
      <c r="C160" t="s">
        <v>2293</v>
      </c>
      <c r="D160">
        <v>2017</v>
      </c>
      <c r="E160" s="128" t="s">
        <v>2294</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2309</v>
      </c>
      <c r="B161" t="s">
        <v>2348</v>
      </c>
      <c r="C161" t="s">
        <v>2295</v>
      </c>
      <c r="D161">
        <v>2018</v>
      </c>
      <c r="E161" s="128" t="s">
        <v>2294</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2309</v>
      </c>
      <c r="B162" t="s">
        <v>2348</v>
      </c>
      <c r="C162" t="s">
        <v>2295</v>
      </c>
      <c r="D162">
        <v>2019</v>
      </c>
      <c r="E162" s="128" t="s">
        <v>2294</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2309</v>
      </c>
      <c r="B163" t="s">
        <v>2349</v>
      </c>
      <c r="C163" t="s">
        <v>2293</v>
      </c>
      <c r="D163">
        <v>2015</v>
      </c>
      <c r="E163" s="128" t="s">
        <v>2294</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2309</v>
      </c>
      <c r="B164" t="s">
        <v>2349</v>
      </c>
      <c r="C164" t="s">
        <v>2293</v>
      </c>
      <c r="D164">
        <v>2016</v>
      </c>
      <c r="E164" s="128" t="s">
        <v>2294</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2309</v>
      </c>
      <c r="B165" t="s">
        <v>2349</v>
      </c>
      <c r="C165" t="s">
        <v>2293</v>
      </c>
      <c r="D165">
        <v>2017</v>
      </c>
      <c r="E165" s="128" t="s">
        <v>2294</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2309</v>
      </c>
      <c r="B166" t="s">
        <v>2349</v>
      </c>
      <c r="C166" t="s">
        <v>2295</v>
      </c>
      <c r="D166">
        <v>2018</v>
      </c>
      <c r="E166" s="128" t="s">
        <v>2294</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2314</v>
      </c>
      <c r="B167" t="s">
        <v>2350</v>
      </c>
      <c r="C167" t="s">
        <v>2293</v>
      </c>
      <c r="D167">
        <v>2015</v>
      </c>
      <c r="E167" s="128" t="s">
        <v>2294</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2314</v>
      </c>
      <c r="B168" t="s">
        <v>2350</v>
      </c>
      <c r="C168" t="s">
        <v>2293</v>
      </c>
      <c r="D168">
        <v>2016</v>
      </c>
      <c r="E168" s="128" t="s">
        <v>2294</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2314</v>
      </c>
      <c r="B169" t="s">
        <v>2350</v>
      </c>
      <c r="C169" t="s">
        <v>2293</v>
      </c>
      <c r="D169">
        <v>2017</v>
      </c>
      <c r="E169" s="128" t="s">
        <v>2294</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2314</v>
      </c>
      <c r="B170" t="s">
        <v>2350</v>
      </c>
      <c r="C170" t="s">
        <v>2295</v>
      </c>
      <c r="D170">
        <v>2018</v>
      </c>
      <c r="E170" s="128" t="s">
        <v>2294</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2314</v>
      </c>
      <c r="B171" t="s">
        <v>2350</v>
      </c>
      <c r="C171" t="s">
        <v>2295</v>
      </c>
      <c r="D171">
        <v>2019</v>
      </c>
      <c r="E171" s="128" t="s">
        <v>2294</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2309</v>
      </c>
      <c r="B172" t="s">
        <v>2351</v>
      </c>
      <c r="C172" t="s">
        <v>2293</v>
      </c>
      <c r="D172">
        <v>2015</v>
      </c>
      <c r="E172" s="128" t="s">
        <v>2294</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2309</v>
      </c>
      <c r="B173" t="s">
        <v>2351</v>
      </c>
      <c r="C173" t="s">
        <v>2293</v>
      </c>
      <c r="D173">
        <v>2016</v>
      </c>
      <c r="E173" s="128" t="s">
        <v>2294</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2309</v>
      </c>
      <c r="B174" t="s">
        <v>2351</v>
      </c>
      <c r="C174" t="s">
        <v>2293</v>
      </c>
      <c r="D174">
        <v>2017</v>
      </c>
      <c r="E174" s="128" t="s">
        <v>2294</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2309</v>
      </c>
      <c r="B175" t="s">
        <v>2351</v>
      </c>
      <c r="C175" t="s">
        <v>2295</v>
      </c>
      <c r="D175">
        <v>2018</v>
      </c>
      <c r="E175" s="128" t="s">
        <v>2294</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2309</v>
      </c>
      <c r="B176" t="s">
        <v>2351</v>
      </c>
      <c r="C176" t="s">
        <v>2295</v>
      </c>
      <c r="D176">
        <v>2019</v>
      </c>
      <c r="E176" s="128" t="s">
        <v>2294</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2317</v>
      </c>
      <c r="B177" t="s">
        <v>2352</v>
      </c>
      <c r="C177" t="s">
        <v>2295</v>
      </c>
      <c r="D177">
        <v>2018</v>
      </c>
      <c r="E177" s="128" t="s">
        <v>2294</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2317</v>
      </c>
      <c r="B178" t="s">
        <v>2352</v>
      </c>
      <c r="C178" t="s">
        <v>2295</v>
      </c>
      <c r="D178">
        <v>2019</v>
      </c>
      <c r="E178" s="128" t="s">
        <v>2294</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2305</v>
      </c>
      <c r="B179" t="s">
        <v>2353</v>
      </c>
      <c r="C179" t="s">
        <v>2293</v>
      </c>
      <c r="D179">
        <v>2015</v>
      </c>
      <c r="E179" s="128" t="s">
        <v>2294</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2305</v>
      </c>
      <c r="B180" t="s">
        <v>2353</v>
      </c>
      <c r="C180" t="s">
        <v>2293</v>
      </c>
      <c r="D180">
        <v>2016</v>
      </c>
      <c r="E180" s="128" t="s">
        <v>2294</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2305</v>
      </c>
      <c r="B181" t="s">
        <v>2353</v>
      </c>
      <c r="C181" t="s">
        <v>2293</v>
      </c>
      <c r="D181">
        <v>2017</v>
      </c>
      <c r="E181" s="128" t="s">
        <v>2294</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2305</v>
      </c>
      <c r="B182" t="s">
        <v>2353</v>
      </c>
      <c r="C182" t="s">
        <v>2295</v>
      </c>
      <c r="D182">
        <v>2018</v>
      </c>
      <c r="E182" s="128" t="s">
        <v>2294</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2305</v>
      </c>
      <c r="B183" t="s">
        <v>2353</v>
      </c>
      <c r="C183" t="s">
        <v>2295</v>
      </c>
      <c r="D183">
        <v>2019</v>
      </c>
      <c r="E183" s="128" t="s">
        <v>2294</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2309</v>
      </c>
      <c r="B184" t="s">
        <v>2317</v>
      </c>
      <c r="C184" t="s">
        <v>2295</v>
      </c>
      <c r="D184">
        <v>2018</v>
      </c>
      <c r="E184" s="128" t="s">
        <v>2294</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2309</v>
      </c>
      <c r="B185" t="s">
        <v>2317</v>
      </c>
      <c r="C185" t="s">
        <v>2295</v>
      </c>
      <c r="D185">
        <v>2019</v>
      </c>
      <c r="E185" s="128" t="s">
        <v>2294</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2317</v>
      </c>
      <c r="B186" t="s">
        <v>2354</v>
      </c>
      <c r="C186" t="s">
        <v>2293</v>
      </c>
      <c r="D186">
        <v>2015</v>
      </c>
      <c r="E186" s="128" t="s">
        <v>2294</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2317</v>
      </c>
      <c r="B187" t="s">
        <v>2354</v>
      </c>
      <c r="C187" t="s">
        <v>2293</v>
      </c>
      <c r="D187">
        <v>2016</v>
      </c>
      <c r="E187" s="128" t="s">
        <v>2294</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2317</v>
      </c>
      <c r="B188" t="s">
        <v>2354</v>
      </c>
      <c r="C188" t="s">
        <v>2293</v>
      </c>
      <c r="D188">
        <v>2017</v>
      </c>
      <c r="E188" s="128" t="s">
        <v>2294</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2317</v>
      </c>
      <c r="B189" t="s">
        <v>2354</v>
      </c>
      <c r="C189" t="s">
        <v>2295</v>
      </c>
      <c r="D189">
        <v>2018</v>
      </c>
      <c r="E189" s="128" t="s">
        <v>2294</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2317</v>
      </c>
      <c r="B190" t="s">
        <v>2354</v>
      </c>
      <c r="C190" t="s">
        <v>2295</v>
      </c>
      <c r="D190">
        <v>2019</v>
      </c>
      <c r="E190" s="128" t="s">
        <v>2294</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2309</v>
      </c>
      <c r="B191" t="s">
        <v>2355</v>
      </c>
      <c r="C191" t="s">
        <v>2293</v>
      </c>
      <c r="D191">
        <v>2016</v>
      </c>
      <c r="E191" s="128" t="s">
        <v>2294</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2309</v>
      </c>
      <c r="B192" t="s">
        <v>2355</v>
      </c>
      <c r="C192" t="s">
        <v>2295</v>
      </c>
      <c r="D192">
        <v>2018</v>
      </c>
      <c r="E192" s="128" t="s">
        <v>2294</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2309</v>
      </c>
      <c r="B193" t="s">
        <v>2355</v>
      </c>
      <c r="C193" t="s">
        <v>2295</v>
      </c>
      <c r="D193">
        <v>2019</v>
      </c>
      <c r="E193" s="128" t="s">
        <v>2294</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2309</v>
      </c>
      <c r="B194" t="s">
        <v>2356</v>
      </c>
      <c r="C194" t="s">
        <v>2293</v>
      </c>
      <c r="D194">
        <v>2015</v>
      </c>
      <c r="E194" s="128" t="s">
        <v>2294</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2309</v>
      </c>
      <c r="B195" t="s">
        <v>2356</v>
      </c>
      <c r="C195" t="s">
        <v>2293</v>
      </c>
      <c r="D195">
        <v>2016</v>
      </c>
      <c r="E195" s="128" t="s">
        <v>2294</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2309</v>
      </c>
      <c r="B196" t="s">
        <v>2356</v>
      </c>
      <c r="C196" t="s">
        <v>2293</v>
      </c>
      <c r="D196">
        <v>2017</v>
      </c>
      <c r="E196" s="128" t="s">
        <v>2294</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2309</v>
      </c>
      <c r="B197" t="s">
        <v>2356</v>
      </c>
      <c r="C197" t="s">
        <v>2295</v>
      </c>
      <c r="D197">
        <v>2018</v>
      </c>
      <c r="E197" s="128" t="s">
        <v>2294</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2309</v>
      </c>
      <c r="B198" t="s">
        <v>2356</v>
      </c>
      <c r="C198" t="s">
        <v>2295</v>
      </c>
      <c r="D198">
        <v>2019</v>
      </c>
      <c r="E198" s="128" t="s">
        <v>2294</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2305</v>
      </c>
      <c r="B199" t="s">
        <v>2357</v>
      </c>
      <c r="C199" t="s">
        <v>2293</v>
      </c>
      <c r="D199">
        <v>2015</v>
      </c>
      <c r="E199" s="128" t="s">
        <v>2294</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2305</v>
      </c>
      <c r="B200" t="s">
        <v>2357</v>
      </c>
      <c r="C200" t="s">
        <v>2293</v>
      </c>
      <c r="D200">
        <v>2016</v>
      </c>
      <c r="E200" s="128" t="s">
        <v>2294</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2305</v>
      </c>
      <c r="B201" t="s">
        <v>2357</v>
      </c>
      <c r="C201" t="s">
        <v>2293</v>
      </c>
      <c r="D201">
        <v>2017</v>
      </c>
      <c r="E201" s="128" t="s">
        <v>2294</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2305</v>
      </c>
      <c r="B202" t="s">
        <v>2357</v>
      </c>
      <c r="C202" t="s">
        <v>2295</v>
      </c>
      <c r="D202">
        <v>2018</v>
      </c>
      <c r="E202" s="128" t="s">
        <v>2294</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2305</v>
      </c>
      <c r="B203" t="s">
        <v>2357</v>
      </c>
      <c r="C203" t="s">
        <v>2295</v>
      </c>
      <c r="D203">
        <v>2019</v>
      </c>
      <c r="E203" s="128" t="s">
        <v>2294</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2317</v>
      </c>
      <c r="B204" t="s">
        <v>2358</v>
      </c>
      <c r="C204" t="s">
        <v>2293</v>
      </c>
      <c r="D204">
        <v>2017</v>
      </c>
      <c r="E204" s="128" t="s">
        <v>2294</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2317</v>
      </c>
      <c r="B205" t="s">
        <v>2358</v>
      </c>
      <c r="C205" t="s">
        <v>2295</v>
      </c>
      <c r="D205">
        <v>2018</v>
      </c>
      <c r="E205" s="128" t="s">
        <v>2294</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2317</v>
      </c>
      <c r="B206" t="s">
        <v>2358</v>
      </c>
      <c r="C206" t="s">
        <v>2295</v>
      </c>
      <c r="D206">
        <v>2019</v>
      </c>
      <c r="E206" s="128" t="s">
        <v>2294</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2291</v>
      </c>
      <c r="B207" t="s">
        <v>2359</v>
      </c>
      <c r="C207" t="s">
        <v>2293</v>
      </c>
      <c r="D207">
        <v>2015</v>
      </c>
      <c r="E207" s="128" t="s">
        <v>2294</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2291</v>
      </c>
      <c r="B208" t="s">
        <v>2359</v>
      </c>
      <c r="C208" t="s">
        <v>2293</v>
      </c>
      <c r="D208">
        <v>2016</v>
      </c>
      <c r="E208" s="128" t="s">
        <v>2294</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2291</v>
      </c>
      <c r="B209" t="s">
        <v>2359</v>
      </c>
      <c r="C209" t="s">
        <v>2293</v>
      </c>
      <c r="D209">
        <v>2017</v>
      </c>
      <c r="E209" s="128" t="s">
        <v>2294</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2291</v>
      </c>
      <c r="B210" t="s">
        <v>2359</v>
      </c>
      <c r="C210" t="s">
        <v>2295</v>
      </c>
      <c r="D210">
        <v>2018</v>
      </c>
      <c r="E210" s="128" t="s">
        <v>2294</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2291</v>
      </c>
      <c r="B211" t="s">
        <v>2359</v>
      </c>
      <c r="C211" t="s">
        <v>2295</v>
      </c>
      <c r="D211">
        <v>2019</v>
      </c>
      <c r="E211" s="128" t="s">
        <v>2294</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2291</v>
      </c>
      <c r="B212" t="s">
        <v>2360</v>
      </c>
      <c r="C212" t="s">
        <v>2295</v>
      </c>
      <c r="D212">
        <v>2018</v>
      </c>
      <c r="E212" s="128" t="s">
        <v>2294</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2291</v>
      </c>
      <c r="B213" t="s">
        <v>2360</v>
      </c>
      <c r="C213" t="s">
        <v>2295</v>
      </c>
      <c r="D213">
        <v>2019</v>
      </c>
      <c r="E213" s="128" t="s">
        <v>2294</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2317</v>
      </c>
      <c r="B214" t="s">
        <v>2361</v>
      </c>
      <c r="C214" t="s">
        <v>2293</v>
      </c>
      <c r="D214">
        <v>2015</v>
      </c>
      <c r="E214" s="128" t="s">
        <v>2294</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2317</v>
      </c>
      <c r="B215" t="s">
        <v>2361</v>
      </c>
      <c r="C215" t="s">
        <v>2293</v>
      </c>
      <c r="D215">
        <v>2016</v>
      </c>
      <c r="E215" s="128" t="s">
        <v>2294</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2317</v>
      </c>
      <c r="B216" t="s">
        <v>2361</v>
      </c>
      <c r="C216" t="s">
        <v>2293</v>
      </c>
      <c r="D216">
        <v>2017</v>
      </c>
      <c r="E216" s="128" t="s">
        <v>2294</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2317</v>
      </c>
      <c r="B217" t="s">
        <v>2361</v>
      </c>
      <c r="C217" t="s">
        <v>2295</v>
      </c>
      <c r="D217">
        <v>2018</v>
      </c>
      <c r="E217" s="128" t="s">
        <v>2294</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2317</v>
      </c>
      <c r="B218" t="s">
        <v>2361</v>
      </c>
      <c r="C218" t="s">
        <v>2295</v>
      </c>
      <c r="D218">
        <v>2019</v>
      </c>
      <c r="E218" s="128" t="s">
        <v>2294</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2314</v>
      </c>
      <c r="B219" t="s">
        <v>2314</v>
      </c>
      <c r="C219" t="s">
        <v>2293</v>
      </c>
      <c r="D219">
        <v>2015</v>
      </c>
      <c r="E219" s="128" t="s">
        <v>2294</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2314</v>
      </c>
      <c r="B220" t="s">
        <v>2314</v>
      </c>
      <c r="C220" t="s">
        <v>2293</v>
      </c>
      <c r="D220">
        <v>2016</v>
      </c>
      <c r="E220" s="128" t="s">
        <v>2294</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2314</v>
      </c>
      <c r="B221" t="s">
        <v>2314</v>
      </c>
      <c r="C221" t="s">
        <v>2293</v>
      </c>
      <c r="D221">
        <v>2017</v>
      </c>
      <c r="E221" s="128" t="s">
        <v>2294</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2314</v>
      </c>
      <c r="B222" t="s">
        <v>2314</v>
      </c>
      <c r="C222" t="s">
        <v>2295</v>
      </c>
      <c r="D222">
        <v>2018</v>
      </c>
      <c r="E222" s="128" t="s">
        <v>2294</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2314</v>
      </c>
      <c r="B223" t="s">
        <v>2314</v>
      </c>
      <c r="C223" t="s">
        <v>2295</v>
      </c>
      <c r="D223">
        <v>2019</v>
      </c>
      <c r="E223" s="128" t="s">
        <v>2294</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2314</v>
      </c>
      <c r="B224" t="s">
        <v>2362</v>
      </c>
      <c r="C224" t="s">
        <v>2293</v>
      </c>
      <c r="D224">
        <v>2015</v>
      </c>
      <c r="E224" s="128" t="s">
        <v>2294</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2314</v>
      </c>
      <c r="B225" t="s">
        <v>2362</v>
      </c>
      <c r="C225" t="s">
        <v>2293</v>
      </c>
      <c r="D225">
        <v>2016</v>
      </c>
      <c r="E225" s="128" t="s">
        <v>2294</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2314</v>
      </c>
      <c r="B226" t="s">
        <v>2362</v>
      </c>
      <c r="C226" t="s">
        <v>2293</v>
      </c>
      <c r="D226">
        <v>2017</v>
      </c>
      <c r="E226" s="128" t="s">
        <v>2294</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2314</v>
      </c>
      <c r="B227" t="s">
        <v>2362</v>
      </c>
      <c r="C227" t="s">
        <v>2295</v>
      </c>
      <c r="D227">
        <v>2018</v>
      </c>
      <c r="E227" s="128" t="s">
        <v>2294</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2314</v>
      </c>
      <c r="B228" t="s">
        <v>2362</v>
      </c>
      <c r="C228" t="s">
        <v>2295</v>
      </c>
      <c r="D228">
        <v>2019</v>
      </c>
      <c r="E228" s="128" t="s">
        <v>2294</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2305</v>
      </c>
      <c r="B229" t="s">
        <v>2363</v>
      </c>
      <c r="C229" t="s">
        <v>2293</v>
      </c>
      <c r="D229">
        <v>2015</v>
      </c>
      <c r="E229" s="128" t="s">
        <v>2294</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2305</v>
      </c>
      <c r="B230" t="s">
        <v>2363</v>
      </c>
      <c r="C230" t="s">
        <v>2293</v>
      </c>
      <c r="D230">
        <v>2016</v>
      </c>
      <c r="E230" s="128" t="s">
        <v>2294</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2305</v>
      </c>
      <c r="B231" t="s">
        <v>2363</v>
      </c>
      <c r="C231" t="s">
        <v>2293</v>
      </c>
      <c r="D231">
        <v>2017</v>
      </c>
      <c r="E231" s="128" t="s">
        <v>2294</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2305</v>
      </c>
      <c r="B232" t="s">
        <v>2363</v>
      </c>
      <c r="C232" t="s">
        <v>2295</v>
      </c>
      <c r="D232">
        <v>2018</v>
      </c>
      <c r="E232" s="128" t="s">
        <v>2294</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2305</v>
      </c>
      <c r="B233" t="s">
        <v>2363</v>
      </c>
      <c r="C233" t="s">
        <v>2295</v>
      </c>
      <c r="D233">
        <v>2019</v>
      </c>
      <c r="E233" s="128" t="s">
        <v>2294</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2314</v>
      </c>
      <c r="B234" t="s">
        <v>2364</v>
      </c>
      <c r="C234" t="s">
        <v>2293</v>
      </c>
      <c r="D234">
        <v>2015</v>
      </c>
      <c r="E234" s="128" t="s">
        <v>2294</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2314</v>
      </c>
      <c r="B235" t="s">
        <v>2364</v>
      </c>
      <c r="C235" t="s">
        <v>2293</v>
      </c>
      <c r="D235">
        <v>2016</v>
      </c>
      <c r="E235" s="128" t="s">
        <v>2294</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2314</v>
      </c>
      <c r="B236" t="s">
        <v>2364</v>
      </c>
      <c r="C236" t="s">
        <v>2293</v>
      </c>
      <c r="D236">
        <v>2017</v>
      </c>
      <c r="E236" s="128" t="s">
        <v>2294</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2314</v>
      </c>
      <c r="B237" t="s">
        <v>2364</v>
      </c>
      <c r="C237" t="s">
        <v>2295</v>
      </c>
      <c r="D237">
        <v>2018</v>
      </c>
      <c r="E237" s="128" t="s">
        <v>2294</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2314</v>
      </c>
      <c r="B238" t="s">
        <v>2364</v>
      </c>
      <c r="C238" t="s">
        <v>2295</v>
      </c>
      <c r="D238">
        <v>2019</v>
      </c>
      <c r="E238" s="128" t="s">
        <v>2294</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2291</v>
      </c>
      <c r="B239" t="s">
        <v>2365</v>
      </c>
      <c r="C239" t="s">
        <v>2293</v>
      </c>
      <c r="D239">
        <v>2015</v>
      </c>
      <c r="E239" s="128" t="s">
        <v>2294</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2291</v>
      </c>
      <c r="B240" t="s">
        <v>2365</v>
      </c>
      <c r="C240" t="s">
        <v>2293</v>
      </c>
      <c r="D240">
        <v>2016</v>
      </c>
      <c r="E240" s="128" t="s">
        <v>2294</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2291</v>
      </c>
      <c r="B241" t="s">
        <v>2365</v>
      </c>
      <c r="C241" t="s">
        <v>2293</v>
      </c>
      <c r="D241">
        <v>2017</v>
      </c>
      <c r="E241" s="128" t="s">
        <v>2294</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2291</v>
      </c>
      <c r="B242" t="s">
        <v>2365</v>
      </c>
      <c r="C242" t="s">
        <v>2295</v>
      </c>
      <c r="D242">
        <v>2018</v>
      </c>
      <c r="E242" s="128" t="s">
        <v>2294</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2291</v>
      </c>
      <c r="B243" t="s">
        <v>2365</v>
      </c>
      <c r="C243" t="s">
        <v>2295</v>
      </c>
      <c r="D243">
        <v>2019</v>
      </c>
      <c r="E243" s="128" t="s">
        <v>2294</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2305</v>
      </c>
      <c r="B244" t="s">
        <v>2366</v>
      </c>
      <c r="C244" t="s">
        <v>2293</v>
      </c>
      <c r="D244">
        <v>2015</v>
      </c>
      <c r="E244" s="128" t="s">
        <v>2294</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2305</v>
      </c>
      <c r="B245" t="s">
        <v>2366</v>
      </c>
      <c r="C245" t="s">
        <v>2293</v>
      </c>
      <c r="D245">
        <v>2016</v>
      </c>
      <c r="E245" s="128" t="s">
        <v>2294</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2305</v>
      </c>
      <c r="B246" t="s">
        <v>2366</v>
      </c>
      <c r="C246" t="s">
        <v>2293</v>
      </c>
      <c r="D246">
        <v>2017</v>
      </c>
      <c r="E246" s="128" t="s">
        <v>2294</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2305</v>
      </c>
      <c r="B247" t="s">
        <v>2366</v>
      </c>
      <c r="C247" t="s">
        <v>2295</v>
      </c>
      <c r="D247">
        <v>2018</v>
      </c>
      <c r="E247" s="128" t="s">
        <v>2294</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2305</v>
      </c>
      <c r="B248" t="s">
        <v>2366</v>
      </c>
      <c r="C248" t="s">
        <v>2295</v>
      </c>
      <c r="D248">
        <v>2019</v>
      </c>
      <c r="E248" s="128" t="s">
        <v>2294</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2314</v>
      </c>
      <c r="B249" t="s">
        <v>2367</v>
      </c>
      <c r="C249" t="s">
        <v>2293</v>
      </c>
      <c r="D249">
        <v>2015</v>
      </c>
      <c r="E249" s="128" t="s">
        <v>2294</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2314</v>
      </c>
      <c r="B250" t="s">
        <v>2367</v>
      </c>
      <c r="C250" t="s">
        <v>2293</v>
      </c>
      <c r="D250">
        <v>2016</v>
      </c>
      <c r="E250" s="128" t="s">
        <v>2294</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2314</v>
      </c>
      <c r="B251" t="s">
        <v>2367</v>
      </c>
      <c r="C251" t="s">
        <v>2293</v>
      </c>
      <c r="D251">
        <v>2017</v>
      </c>
      <c r="E251" s="128" t="s">
        <v>2294</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2314</v>
      </c>
      <c r="B252" t="s">
        <v>2367</v>
      </c>
      <c r="C252" t="s">
        <v>2295</v>
      </c>
      <c r="D252">
        <v>2018</v>
      </c>
      <c r="E252" s="128" t="s">
        <v>2294</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2314</v>
      </c>
      <c r="B253" s="130" t="s">
        <v>2367</v>
      </c>
      <c r="C253" s="130" t="s">
        <v>2295</v>
      </c>
      <c r="D253" s="130">
        <v>2019</v>
      </c>
      <c r="E253" s="131" t="s">
        <v>2294</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2510</v>
      </c>
    </row>
    <row r="2" spans="1:4" x14ac:dyDescent="0.3">
      <c r="A2" t="s">
        <v>2368</v>
      </c>
    </row>
    <row r="3" spans="1:4" x14ac:dyDescent="0.3">
      <c r="A3" t="s">
        <v>2566</v>
      </c>
    </row>
    <row r="4" spans="1:4" x14ac:dyDescent="0.3">
      <c r="A4" t="s">
        <v>2369</v>
      </c>
    </row>
    <row r="5" spans="1:4" x14ac:dyDescent="0.3">
      <c r="A5" t="s">
        <v>2370</v>
      </c>
      <c r="B5" t="s">
        <v>2371</v>
      </c>
      <c r="C5" t="s">
        <v>2372</v>
      </c>
      <c r="D5" t="s">
        <v>175</v>
      </c>
    </row>
    <row r="6" spans="1:4" x14ac:dyDescent="0.3">
      <c r="A6" t="s">
        <v>2373</v>
      </c>
      <c r="B6">
        <v>115</v>
      </c>
      <c r="C6">
        <v>330</v>
      </c>
      <c r="D6">
        <v>445</v>
      </c>
    </row>
    <row r="7" spans="1:4" x14ac:dyDescent="0.3">
      <c r="A7" t="s">
        <v>2374</v>
      </c>
      <c r="B7">
        <v>450</v>
      </c>
      <c r="C7">
        <v>610</v>
      </c>
      <c r="D7" s="2">
        <v>1060</v>
      </c>
    </row>
    <row r="8" spans="1:4" x14ac:dyDescent="0.3">
      <c r="A8" t="s">
        <v>2375</v>
      </c>
      <c r="B8">
        <v>500</v>
      </c>
      <c r="C8">
        <v>255</v>
      </c>
      <c r="D8">
        <v>755</v>
      </c>
    </row>
    <row r="9" spans="1:4" x14ac:dyDescent="0.3">
      <c r="A9" t="s">
        <v>2376</v>
      </c>
      <c r="B9">
        <v>195</v>
      </c>
      <c r="C9">
        <v>75</v>
      </c>
      <c r="D9">
        <v>270</v>
      </c>
    </row>
    <row r="10" spans="1:4" x14ac:dyDescent="0.3">
      <c r="A10" t="s">
        <v>2377</v>
      </c>
      <c r="B10">
        <v>540</v>
      </c>
      <c r="C10">
        <v>150</v>
      </c>
      <c r="D10">
        <v>690</v>
      </c>
    </row>
    <row r="11" spans="1:4" x14ac:dyDescent="0.3">
      <c r="A11" t="s">
        <v>175</v>
      </c>
      <c r="B11" s="2">
        <v>1800</v>
      </c>
      <c r="C11" s="2">
        <v>1425</v>
      </c>
      <c r="D11" s="2">
        <v>3230</v>
      </c>
    </row>
    <row r="13" spans="1:4" x14ac:dyDescent="0.3">
      <c r="A13" t="s">
        <v>2378</v>
      </c>
      <c r="B13" t="s">
        <v>2371</v>
      </c>
      <c r="C13" t="s">
        <v>2372</v>
      </c>
      <c r="D13" t="s">
        <v>175</v>
      </c>
    </row>
    <row r="14" spans="1:4" x14ac:dyDescent="0.3">
      <c r="A14" t="s">
        <v>2379</v>
      </c>
      <c r="B14">
        <v>810</v>
      </c>
      <c r="C14" s="2">
        <v>1060</v>
      </c>
      <c r="D14" s="2">
        <v>1870</v>
      </c>
    </row>
    <row r="15" spans="1:4" x14ac:dyDescent="0.3">
      <c r="A15" t="s">
        <v>2380</v>
      </c>
      <c r="B15">
        <v>990</v>
      </c>
      <c r="C15">
        <v>370</v>
      </c>
      <c r="D15" s="2">
        <v>1360</v>
      </c>
    </row>
    <row r="16" spans="1:4" x14ac:dyDescent="0.3">
      <c r="A16" t="s">
        <v>175</v>
      </c>
      <c r="B16" s="2">
        <v>1800</v>
      </c>
      <c r="C16" s="2">
        <v>1425</v>
      </c>
      <c r="D16" s="2">
        <v>3230</v>
      </c>
    </row>
    <row r="18" spans="1:4" x14ac:dyDescent="0.3">
      <c r="A18" t="s">
        <v>2381</v>
      </c>
      <c r="B18" t="s">
        <v>2371</v>
      </c>
      <c r="C18" t="s">
        <v>2372</v>
      </c>
      <c r="D18" t="s">
        <v>175</v>
      </c>
    </row>
    <row r="19" spans="1:4" x14ac:dyDescent="0.3">
      <c r="A19" t="s">
        <v>2382</v>
      </c>
      <c r="B19">
        <v>425</v>
      </c>
      <c r="C19">
        <v>635</v>
      </c>
      <c r="D19" s="2">
        <v>1060</v>
      </c>
    </row>
    <row r="20" spans="1:4" x14ac:dyDescent="0.3">
      <c r="A20" t="s">
        <v>2383</v>
      </c>
      <c r="B20" s="2">
        <v>1380</v>
      </c>
      <c r="C20">
        <v>795</v>
      </c>
      <c r="D20" s="2">
        <v>2175</v>
      </c>
    </row>
    <row r="21" spans="1:4" x14ac:dyDescent="0.3">
      <c r="A21" t="s">
        <v>175</v>
      </c>
      <c r="B21" s="2">
        <v>1800</v>
      </c>
      <c r="C21" s="2">
        <v>1425</v>
      </c>
      <c r="D21" s="2">
        <v>3230</v>
      </c>
    </row>
    <row r="23" spans="1:4" x14ac:dyDescent="0.3">
      <c r="A23" t="s">
        <v>2384</v>
      </c>
      <c r="B23" t="s">
        <v>2371</v>
      </c>
      <c r="C23" t="s">
        <v>2372</v>
      </c>
      <c r="D23" t="s">
        <v>175</v>
      </c>
    </row>
    <row r="24" spans="1:4" x14ac:dyDescent="0.3">
      <c r="A24" t="s">
        <v>2385</v>
      </c>
      <c r="B24" s="2">
        <v>1110</v>
      </c>
      <c r="C24">
        <v>435</v>
      </c>
      <c r="D24" s="2">
        <v>1545</v>
      </c>
    </row>
    <row r="25" spans="1:4" x14ac:dyDescent="0.3">
      <c r="A25" t="s">
        <v>1344</v>
      </c>
      <c r="B25">
        <v>495</v>
      </c>
      <c r="C25">
        <v>530</v>
      </c>
      <c r="D25" s="2">
        <v>1025</v>
      </c>
    </row>
    <row r="26" spans="1:4" x14ac:dyDescent="0.3">
      <c r="A26" t="s">
        <v>1345</v>
      </c>
      <c r="B26">
        <v>189</v>
      </c>
      <c r="C26">
        <v>435</v>
      </c>
      <c r="D26">
        <v>624</v>
      </c>
    </row>
    <row r="27" spans="1:4" x14ac:dyDescent="0.3">
      <c r="A27" t="s">
        <v>2386</v>
      </c>
      <c r="B27">
        <v>4</v>
      </c>
      <c r="C27">
        <v>30</v>
      </c>
      <c r="D27">
        <v>34</v>
      </c>
    </row>
    <row r="28" spans="1:4" x14ac:dyDescent="0.3">
      <c r="A28" t="s">
        <v>175</v>
      </c>
      <c r="B28" s="2">
        <v>1800</v>
      </c>
      <c r="C28" s="2">
        <v>1425</v>
      </c>
      <c r="D28" s="2">
        <v>3230</v>
      </c>
    </row>
    <row r="30" spans="1:4" x14ac:dyDescent="0.3">
      <c r="A30" t="s">
        <v>2387</v>
      </c>
      <c r="B30" t="s">
        <v>2379</v>
      </c>
      <c r="C30" t="s">
        <v>2380</v>
      </c>
      <c r="D30" t="s">
        <v>175</v>
      </c>
    </row>
    <row r="31" spans="1:4" x14ac:dyDescent="0.3">
      <c r="A31" t="s">
        <v>2373</v>
      </c>
      <c r="B31">
        <v>395</v>
      </c>
      <c r="C31">
        <v>50</v>
      </c>
      <c r="D31">
        <v>445</v>
      </c>
    </row>
    <row r="32" spans="1:4" x14ac:dyDescent="0.3">
      <c r="A32" t="s">
        <v>2374</v>
      </c>
      <c r="B32">
        <v>940</v>
      </c>
      <c r="C32">
        <v>119</v>
      </c>
      <c r="D32" s="2">
        <v>1060</v>
      </c>
    </row>
    <row r="33" spans="1:4" x14ac:dyDescent="0.3">
      <c r="A33" t="s">
        <v>2375</v>
      </c>
      <c r="B33">
        <v>445</v>
      </c>
      <c r="C33">
        <v>315</v>
      </c>
      <c r="D33">
        <v>755</v>
      </c>
    </row>
    <row r="34" spans="1:4" x14ac:dyDescent="0.3">
      <c r="A34" t="s">
        <v>2376</v>
      </c>
      <c r="B34">
        <v>25</v>
      </c>
      <c r="C34">
        <v>250</v>
      </c>
      <c r="D34">
        <v>270</v>
      </c>
    </row>
    <row r="35" spans="1:4" x14ac:dyDescent="0.3">
      <c r="A35" t="s">
        <v>2377</v>
      </c>
      <c r="B35">
        <v>70</v>
      </c>
      <c r="C35">
        <v>620</v>
      </c>
      <c r="D35">
        <v>690</v>
      </c>
    </row>
    <row r="36" spans="1:4" x14ac:dyDescent="0.3">
      <c r="A36" t="s">
        <v>175</v>
      </c>
      <c r="B36" s="2">
        <v>1870</v>
      </c>
      <c r="C36" s="2">
        <v>1360</v>
      </c>
      <c r="D36" s="2">
        <v>3230</v>
      </c>
    </row>
    <row r="38" spans="1:4" x14ac:dyDescent="0.3">
      <c r="A38" t="s">
        <v>2388</v>
      </c>
      <c r="B38" t="s">
        <v>2379</v>
      </c>
      <c r="C38" t="s">
        <v>2380</v>
      </c>
      <c r="D38" t="s">
        <v>175</v>
      </c>
    </row>
    <row r="39" spans="1:4" x14ac:dyDescent="0.3">
      <c r="A39" t="s">
        <v>2373</v>
      </c>
      <c r="B39">
        <v>295</v>
      </c>
      <c r="C39">
        <v>35</v>
      </c>
      <c r="D39">
        <v>330</v>
      </c>
    </row>
    <row r="40" spans="1:4" x14ac:dyDescent="0.3">
      <c r="A40" t="s">
        <v>2374</v>
      </c>
      <c r="B40">
        <v>605</v>
      </c>
      <c r="C40">
        <v>4</v>
      </c>
      <c r="D40">
        <v>610</v>
      </c>
    </row>
    <row r="41" spans="1:4" x14ac:dyDescent="0.3">
      <c r="A41" t="s">
        <v>2375</v>
      </c>
      <c r="B41">
        <v>130</v>
      </c>
      <c r="C41">
        <v>130</v>
      </c>
      <c r="D41">
        <v>255</v>
      </c>
    </row>
    <row r="42" spans="1:4" x14ac:dyDescent="0.3">
      <c r="A42" t="s">
        <v>2376</v>
      </c>
      <c r="B42">
        <v>0</v>
      </c>
      <c r="C42">
        <v>75</v>
      </c>
      <c r="D42">
        <v>75</v>
      </c>
    </row>
    <row r="43" spans="1:4" x14ac:dyDescent="0.3">
      <c r="A43" t="s">
        <v>2377</v>
      </c>
      <c r="B43">
        <v>30</v>
      </c>
      <c r="C43">
        <v>120</v>
      </c>
      <c r="D43">
        <v>150</v>
      </c>
    </row>
    <row r="44" spans="1:4" x14ac:dyDescent="0.3">
      <c r="A44" t="s">
        <v>175</v>
      </c>
      <c r="B44" s="2">
        <v>1060</v>
      </c>
      <c r="C44">
        <v>370</v>
      </c>
      <c r="D44" s="2">
        <v>1425</v>
      </c>
    </row>
    <row r="46" spans="1:4" x14ac:dyDescent="0.3">
      <c r="A46" t="s">
        <v>2389</v>
      </c>
      <c r="B46" t="s">
        <v>2379</v>
      </c>
      <c r="C46" t="s">
        <v>2380</v>
      </c>
      <c r="D46" t="s">
        <v>2390</v>
      </c>
    </row>
    <row r="47" spans="1:4" x14ac:dyDescent="0.3">
      <c r="A47" t="s">
        <v>2373</v>
      </c>
      <c r="B47">
        <v>100</v>
      </c>
      <c r="C47">
        <v>15</v>
      </c>
      <c r="D47">
        <v>115</v>
      </c>
    </row>
    <row r="48" spans="1:4" x14ac:dyDescent="0.3">
      <c r="A48" t="s">
        <v>2374</v>
      </c>
      <c r="B48">
        <v>335</v>
      </c>
      <c r="C48">
        <v>115</v>
      </c>
      <c r="D48">
        <v>450</v>
      </c>
    </row>
    <row r="49" spans="1:4" x14ac:dyDescent="0.3">
      <c r="A49" t="s">
        <v>2375</v>
      </c>
      <c r="B49">
        <v>315</v>
      </c>
      <c r="C49">
        <v>185</v>
      </c>
      <c r="D49">
        <v>500</v>
      </c>
    </row>
    <row r="50" spans="1:4" x14ac:dyDescent="0.3">
      <c r="A50" t="s">
        <v>2376</v>
      </c>
      <c r="B50">
        <v>25</v>
      </c>
      <c r="C50">
        <v>175</v>
      </c>
      <c r="D50">
        <v>195</v>
      </c>
    </row>
    <row r="51" spans="1:4" x14ac:dyDescent="0.3">
      <c r="A51" t="s">
        <v>2377</v>
      </c>
      <c r="B51">
        <v>40</v>
      </c>
      <c r="C51">
        <v>500</v>
      </c>
      <c r="D51">
        <v>540</v>
      </c>
    </row>
    <row r="52" spans="1:4" x14ac:dyDescent="0.3">
      <c r="A52" t="s">
        <v>175</v>
      </c>
      <c r="B52">
        <v>810</v>
      </c>
      <c r="C52">
        <v>990</v>
      </c>
      <c r="D52" s="2">
        <v>1800</v>
      </c>
    </row>
    <row r="54" spans="1:4" x14ac:dyDescent="0.3">
      <c r="A54" t="s">
        <v>2391</v>
      </c>
      <c r="B54" t="s">
        <v>2392</v>
      </c>
      <c r="C54" t="s">
        <v>2393</v>
      </c>
      <c r="D54" t="s">
        <v>175</v>
      </c>
    </row>
    <row r="55" spans="1:4" x14ac:dyDescent="0.3">
      <c r="A55" t="s">
        <v>2373</v>
      </c>
      <c r="B55">
        <v>385</v>
      </c>
      <c r="C55">
        <v>370</v>
      </c>
      <c r="D55">
        <v>445</v>
      </c>
    </row>
    <row r="56" spans="1:4" x14ac:dyDescent="0.3">
      <c r="A56" t="s">
        <v>2374</v>
      </c>
      <c r="B56">
        <v>890</v>
      </c>
      <c r="C56">
        <v>235</v>
      </c>
      <c r="D56" s="2">
        <v>1060</v>
      </c>
    </row>
    <row r="57" spans="1:4" x14ac:dyDescent="0.3">
      <c r="A57" t="s">
        <v>2375</v>
      </c>
      <c r="B57">
        <v>334</v>
      </c>
      <c r="C57">
        <v>4</v>
      </c>
      <c r="D57">
        <v>755</v>
      </c>
    </row>
    <row r="58" spans="1:4" x14ac:dyDescent="0.3">
      <c r="A58" t="s">
        <v>2376</v>
      </c>
      <c r="B58">
        <v>15</v>
      </c>
      <c r="C58">
        <v>15</v>
      </c>
      <c r="D58">
        <v>270</v>
      </c>
    </row>
    <row r="59" spans="1:4" x14ac:dyDescent="0.3">
      <c r="A59" t="s">
        <v>2377</v>
      </c>
      <c r="B59">
        <v>20</v>
      </c>
      <c r="C59">
        <v>0</v>
      </c>
      <c r="D59">
        <v>690</v>
      </c>
    </row>
    <row r="60" spans="1:4" x14ac:dyDescent="0.3">
      <c r="A60" t="s">
        <v>175</v>
      </c>
      <c r="B60" s="2">
        <v>1644</v>
      </c>
      <c r="C60">
        <v>624</v>
      </c>
      <c r="D60" s="2">
        <v>3230</v>
      </c>
    </row>
    <row r="62" spans="1:4" x14ac:dyDescent="0.3">
      <c r="A62" t="s">
        <v>2394</v>
      </c>
      <c r="B62" t="s">
        <v>2392</v>
      </c>
      <c r="C62" t="s">
        <v>2393</v>
      </c>
      <c r="D62" t="s">
        <v>175</v>
      </c>
    </row>
    <row r="63" spans="1:4" x14ac:dyDescent="0.3">
      <c r="A63" t="s">
        <v>2373</v>
      </c>
      <c r="B63">
        <v>285</v>
      </c>
      <c r="C63">
        <v>285</v>
      </c>
      <c r="D63">
        <v>330</v>
      </c>
    </row>
    <row r="64" spans="1:4" x14ac:dyDescent="0.3">
      <c r="A64" t="s">
        <v>2374</v>
      </c>
      <c r="B64">
        <v>575</v>
      </c>
      <c r="C64">
        <v>150</v>
      </c>
      <c r="D64">
        <v>610</v>
      </c>
    </row>
    <row r="65" spans="1:4" x14ac:dyDescent="0.3">
      <c r="A65" t="s">
        <v>2375</v>
      </c>
      <c r="B65">
        <v>85</v>
      </c>
      <c r="C65">
        <v>0</v>
      </c>
      <c r="D65">
        <v>255</v>
      </c>
    </row>
    <row r="66" spans="1:4" x14ac:dyDescent="0.3">
      <c r="A66" t="s">
        <v>2376</v>
      </c>
      <c r="B66">
        <v>0</v>
      </c>
      <c r="C66">
        <v>0</v>
      </c>
      <c r="D66">
        <v>75</v>
      </c>
    </row>
    <row r="67" spans="1:4" x14ac:dyDescent="0.3">
      <c r="A67" t="s">
        <v>2377</v>
      </c>
      <c r="B67">
        <v>20</v>
      </c>
      <c r="C67">
        <v>0</v>
      </c>
      <c r="D67">
        <v>150</v>
      </c>
    </row>
    <row r="68" spans="1:4" x14ac:dyDescent="0.3">
      <c r="A68" t="s">
        <v>175</v>
      </c>
      <c r="B68">
        <v>965</v>
      </c>
      <c r="C68">
        <v>435</v>
      </c>
      <c r="D68" s="2">
        <v>1425</v>
      </c>
    </row>
    <row r="70" spans="1:4" x14ac:dyDescent="0.3">
      <c r="A70" t="s">
        <v>2395</v>
      </c>
      <c r="B70" t="s">
        <v>2392</v>
      </c>
      <c r="C70" t="s">
        <v>2393</v>
      </c>
      <c r="D70" t="s">
        <v>175</v>
      </c>
    </row>
    <row r="71" spans="1:4" x14ac:dyDescent="0.3">
      <c r="A71" t="s">
        <v>2373</v>
      </c>
      <c r="B71">
        <v>100</v>
      </c>
      <c r="C71">
        <v>85</v>
      </c>
      <c r="D71">
        <v>115</v>
      </c>
    </row>
    <row r="72" spans="1:4" x14ac:dyDescent="0.3">
      <c r="A72" t="s">
        <v>2374</v>
      </c>
      <c r="B72">
        <v>315</v>
      </c>
      <c r="C72">
        <v>85</v>
      </c>
      <c r="D72">
        <v>450</v>
      </c>
    </row>
    <row r="73" spans="1:4" x14ac:dyDescent="0.3">
      <c r="A73" t="s">
        <v>2375</v>
      </c>
      <c r="B73">
        <v>254</v>
      </c>
      <c r="C73">
        <v>4</v>
      </c>
      <c r="D73">
        <v>500</v>
      </c>
    </row>
    <row r="74" spans="1:4" x14ac:dyDescent="0.3">
      <c r="A74" t="s">
        <v>2376</v>
      </c>
      <c r="B74">
        <v>15</v>
      </c>
      <c r="C74">
        <v>15</v>
      </c>
      <c r="D74">
        <v>195</v>
      </c>
    </row>
    <row r="75" spans="1:4" x14ac:dyDescent="0.3">
      <c r="A75" t="s">
        <v>2377</v>
      </c>
      <c r="B75">
        <v>0</v>
      </c>
      <c r="C75">
        <v>0</v>
      </c>
      <c r="D75">
        <v>540</v>
      </c>
    </row>
    <row r="76" spans="1:4" x14ac:dyDescent="0.3">
      <c r="A76" t="s">
        <v>175</v>
      </c>
      <c r="B76">
        <v>684</v>
      </c>
      <c r="C76">
        <v>189</v>
      </c>
      <c r="D76" s="2">
        <v>1800</v>
      </c>
    </row>
    <row r="78" spans="1:4" x14ac:dyDescent="0.3">
      <c r="A78" t="s">
        <v>2396</v>
      </c>
    </row>
    <row r="80" spans="1:4" x14ac:dyDescent="0.3">
      <c r="A80" t="s">
        <v>2397</v>
      </c>
    </row>
    <row r="82" spans="1:1" x14ac:dyDescent="0.3">
      <c r="A82" t="s">
        <v>2398</v>
      </c>
    </row>
    <row r="83" spans="1:1" x14ac:dyDescent="0.3">
      <c r="A83" t="s">
        <v>2399</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2400</v>
      </c>
    </row>
    <row r="2" spans="1:8" x14ac:dyDescent="0.3">
      <c r="A2" t="s">
        <v>2401</v>
      </c>
      <c r="B2" t="s">
        <v>2402</v>
      </c>
      <c r="C2" t="s">
        <v>2403</v>
      </c>
      <c r="D2" t="s">
        <v>2404</v>
      </c>
      <c r="E2" t="s">
        <v>2405</v>
      </c>
      <c r="F2" t="s">
        <v>2406</v>
      </c>
      <c r="G2" t="s">
        <v>2407</v>
      </c>
      <c r="H2" t="s">
        <v>2408</v>
      </c>
    </row>
    <row r="3" spans="1:8" x14ac:dyDescent="0.3">
      <c r="A3" t="s">
        <v>2409</v>
      </c>
      <c r="B3">
        <v>6</v>
      </c>
      <c r="C3" t="s">
        <v>2291</v>
      </c>
      <c r="D3">
        <v>29</v>
      </c>
      <c r="E3" t="s">
        <v>2410</v>
      </c>
      <c r="F3" t="s">
        <v>2411</v>
      </c>
      <c r="H3">
        <v>845</v>
      </c>
    </row>
    <row r="4" spans="1:8" x14ac:dyDescent="0.3">
      <c r="A4" t="s">
        <v>2409</v>
      </c>
      <c r="B4">
        <v>6</v>
      </c>
      <c r="C4" t="s">
        <v>2291</v>
      </c>
      <c r="D4">
        <v>29</v>
      </c>
      <c r="E4" t="s">
        <v>2410</v>
      </c>
      <c r="F4" t="s">
        <v>2411</v>
      </c>
      <c r="G4" t="s">
        <v>2412</v>
      </c>
      <c r="H4">
        <v>186</v>
      </c>
    </row>
    <row r="5" spans="1:8" x14ac:dyDescent="0.3">
      <c r="A5" t="s">
        <v>2409</v>
      </c>
      <c r="B5">
        <v>6</v>
      </c>
      <c r="C5" t="s">
        <v>2291</v>
      </c>
      <c r="D5">
        <v>29</v>
      </c>
      <c r="E5" t="s">
        <v>2410</v>
      </c>
      <c r="F5" t="s">
        <v>2411</v>
      </c>
      <c r="G5" t="s">
        <v>2413</v>
      </c>
      <c r="H5">
        <v>130</v>
      </c>
    </row>
    <row r="6" spans="1:8" x14ac:dyDescent="0.3">
      <c r="A6" t="s">
        <v>2409</v>
      </c>
      <c r="B6">
        <v>6</v>
      </c>
      <c r="C6" t="s">
        <v>2291</v>
      </c>
      <c r="D6">
        <v>29</v>
      </c>
      <c r="E6" t="s">
        <v>2410</v>
      </c>
      <c r="F6" t="s">
        <v>2411</v>
      </c>
      <c r="G6" t="s">
        <v>2414</v>
      </c>
      <c r="H6">
        <v>125</v>
      </c>
    </row>
    <row r="7" spans="1:8" x14ac:dyDescent="0.3">
      <c r="A7" t="s">
        <v>2409</v>
      </c>
      <c r="B7">
        <v>6</v>
      </c>
      <c r="C7" t="s">
        <v>2291</v>
      </c>
      <c r="D7">
        <v>29</v>
      </c>
      <c r="E7" t="s">
        <v>2410</v>
      </c>
      <c r="F7" t="s">
        <v>2411</v>
      </c>
      <c r="G7" t="s">
        <v>2415</v>
      </c>
      <c r="H7">
        <v>135</v>
      </c>
    </row>
    <row r="8" spans="1:8" x14ac:dyDescent="0.3">
      <c r="A8" t="s">
        <v>2409</v>
      </c>
      <c r="B8">
        <v>6</v>
      </c>
      <c r="C8" t="s">
        <v>2291</v>
      </c>
      <c r="D8">
        <v>29</v>
      </c>
      <c r="E8" t="s">
        <v>2410</v>
      </c>
      <c r="F8" t="s">
        <v>2411</v>
      </c>
      <c r="G8" t="s">
        <v>2416</v>
      </c>
      <c r="H8">
        <v>269</v>
      </c>
    </row>
    <row r="9" spans="1:8" x14ac:dyDescent="0.3">
      <c r="A9" t="s">
        <v>2409</v>
      </c>
      <c r="B9">
        <v>6</v>
      </c>
      <c r="C9" t="s">
        <v>2291</v>
      </c>
      <c r="D9">
        <v>29</v>
      </c>
      <c r="E9" t="s">
        <v>2410</v>
      </c>
      <c r="F9" t="s">
        <v>2411</v>
      </c>
      <c r="G9" t="s">
        <v>2417</v>
      </c>
      <c r="H9">
        <v>258</v>
      </c>
    </row>
    <row r="10" spans="1:8" x14ac:dyDescent="0.3">
      <c r="A10" t="s">
        <v>2409</v>
      </c>
      <c r="B10">
        <v>6</v>
      </c>
      <c r="C10" t="s">
        <v>2291</v>
      </c>
      <c r="D10">
        <v>29</v>
      </c>
      <c r="E10" t="s">
        <v>2410</v>
      </c>
      <c r="F10" t="s">
        <v>2418</v>
      </c>
      <c r="H10" s="2">
        <v>20469</v>
      </c>
    </row>
    <row r="11" spans="1:8" x14ac:dyDescent="0.3">
      <c r="A11" t="s">
        <v>2409</v>
      </c>
      <c r="B11">
        <v>6</v>
      </c>
      <c r="C11" t="s">
        <v>2291</v>
      </c>
      <c r="D11">
        <v>29</v>
      </c>
      <c r="E11" t="s">
        <v>2410</v>
      </c>
      <c r="F11" t="s">
        <v>2418</v>
      </c>
      <c r="G11" t="s">
        <v>2412</v>
      </c>
      <c r="H11">
        <v>186</v>
      </c>
    </row>
    <row r="12" spans="1:8" x14ac:dyDescent="0.3">
      <c r="A12" t="s">
        <v>2409</v>
      </c>
      <c r="B12">
        <v>6</v>
      </c>
      <c r="C12" t="s">
        <v>2291</v>
      </c>
      <c r="D12">
        <v>29</v>
      </c>
      <c r="E12" t="s">
        <v>2410</v>
      </c>
      <c r="F12" t="s">
        <v>2418</v>
      </c>
      <c r="G12" t="s">
        <v>2413</v>
      </c>
      <c r="H12">
        <v>260</v>
      </c>
    </row>
    <row r="13" spans="1:8" x14ac:dyDescent="0.3">
      <c r="A13" t="s">
        <v>2409</v>
      </c>
      <c r="B13">
        <v>6</v>
      </c>
      <c r="C13" t="s">
        <v>2291</v>
      </c>
      <c r="D13">
        <v>29</v>
      </c>
      <c r="E13" t="s">
        <v>2410</v>
      </c>
      <c r="F13" t="s">
        <v>2418</v>
      </c>
      <c r="G13" t="s">
        <v>2414</v>
      </c>
      <c r="H13">
        <v>429</v>
      </c>
    </row>
    <row r="14" spans="1:8" x14ac:dyDescent="0.3">
      <c r="A14" t="s">
        <v>2409</v>
      </c>
      <c r="B14">
        <v>6</v>
      </c>
      <c r="C14" t="s">
        <v>2291</v>
      </c>
      <c r="D14">
        <v>29</v>
      </c>
      <c r="E14" t="s">
        <v>2410</v>
      </c>
      <c r="F14" t="s">
        <v>2418</v>
      </c>
      <c r="G14" t="s">
        <v>2415</v>
      </c>
      <c r="H14">
        <v>860</v>
      </c>
    </row>
    <row r="15" spans="1:8" x14ac:dyDescent="0.3">
      <c r="A15" t="s">
        <v>2409</v>
      </c>
      <c r="B15">
        <v>6</v>
      </c>
      <c r="C15" t="s">
        <v>2291</v>
      </c>
      <c r="D15">
        <v>29</v>
      </c>
      <c r="E15" t="s">
        <v>2410</v>
      </c>
      <c r="F15" t="s">
        <v>2418</v>
      </c>
      <c r="G15" t="s">
        <v>2416</v>
      </c>
      <c r="H15" s="2">
        <v>18734</v>
      </c>
    </row>
    <row r="16" spans="1:8" x14ac:dyDescent="0.3">
      <c r="A16" t="s">
        <v>2409</v>
      </c>
      <c r="B16">
        <v>6</v>
      </c>
      <c r="C16" t="s">
        <v>2291</v>
      </c>
      <c r="D16">
        <v>29</v>
      </c>
      <c r="E16" t="s">
        <v>2410</v>
      </c>
      <c r="F16" t="s">
        <v>2419</v>
      </c>
      <c r="H16" s="2">
        <v>424934000</v>
      </c>
    </row>
    <row r="17" spans="1:8" x14ac:dyDescent="0.3">
      <c r="A17" t="s">
        <v>2409</v>
      </c>
      <c r="B17">
        <v>6</v>
      </c>
      <c r="C17" t="s">
        <v>2291</v>
      </c>
      <c r="D17">
        <v>29</v>
      </c>
      <c r="E17" t="s">
        <v>2410</v>
      </c>
      <c r="F17" t="s">
        <v>2419</v>
      </c>
      <c r="G17" t="s">
        <v>2417</v>
      </c>
      <c r="H17" s="2">
        <v>254504000</v>
      </c>
    </row>
    <row r="18" spans="1:8" x14ac:dyDescent="0.3">
      <c r="A18" t="s">
        <v>2409</v>
      </c>
      <c r="B18">
        <v>6</v>
      </c>
      <c r="C18" t="s">
        <v>2291</v>
      </c>
      <c r="D18">
        <v>29</v>
      </c>
      <c r="E18" t="s">
        <v>2410</v>
      </c>
      <c r="F18" t="s">
        <v>2420</v>
      </c>
      <c r="H18">
        <v>626</v>
      </c>
    </row>
    <row r="19" spans="1:8" x14ac:dyDescent="0.3">
      <c r="A19" t="s">
        <v>2409</v>
      </c>
      <c r="B19">
        <v>6</v>
      </c>
      <c r="C19" t="s">
        <v>2291</v>
      </c>
      <c r="D19">
        <v>29</v>
      </c>
      <c r="E19" t="s">
        <v>2410</v>
      </c>
      <c r="F19" t="s">
        <v>2420</v>
      </c>
      <c r="G19" t="s">
        <v>2412</v>
      </c>
      <c r="H19">
        <v>111</v>
      </c>
    </row>
    <row r="20" spans="1:8" x14ac:dyDescent="0.3">
      <c r="A20" t="s">
        <v>2409</v>
      </c>
      <c r="B20">
        <v>6</v>
      </c>
      <c r="C20" t="s">
        <v>2291</v>
      </c>
      <c r="D20">
        <v>29</v>
      </c>
      <c r="E20" t="s">
        <v>2410</v>
      </c>
      <c r="F20" t="s">
        <v>2420</v>
      </c>
      <c r="G20" t="s">
        <v>2413</v>
      </c>
      <c r="H20">
        <v>115</v>
      </c>
    </row>
    <row r="21" spans="1:8" x14ac:dyDescent="0.3">
      <c r="A21" t="s">
        <v>2409</v>
      </c>
      <c r="B21">
        <v>6</v>
      </c>
      <c r="C21" t="s">
        <v>2291</v>
      </c>
      <c r="D21">
        <v>29</v>
      </c>
      <c r="E21" t="s">
        <v>2410</v>
      </c>
      <c r="F21" t="s">
        <v>2420</v>
      </c>
      <c r="G21" t="s">
        <v>2414</v>
      </c>
      <c r="H21">
        <v>121</v>
      </c>
    </row>
    <row r="22" spans="1:8" x14ac:dyDescent="0.3">
      <c r="A22" t="s">
        <v>2409</v>
      </c>
      <c r="B22">
        <v>6</v>
      </c>
      <c r="C22" t="s">
        <v>2291</v>
      </c>
      <c r="D22">
        <v>29</v>
      </c>
      <c r="E22" t="s">
        <v>2410</v>
      </c>
      <c r="F22" t="s">
        <v>2420</v>
      </c>
      <c r="G22" t="s">
        <v>2415</v>
      </c>
      <c r="H22">
        <v>74</v>
      </c>
    </row>
    <row r="23" spans="1:8" x14ac:dyDescent="0.3">
      <c r="A23" t="s">
        <v>2409</v>
      </c>
      <c r="B23">
        <v>6</v>
      </c>
      <c r="C23" t="s">
        <v>2291</v>
      </c>
      <c r="D23">
        <v>29</v>
      </c>
      <c r="E23" t="s">
        <v>2410</v>
      </c>
      <c r="F23" t="s">
        <v>2420</v>
      </c>
      <c r="G23" t="s">
        <v>2416</v>
      </c>
      <c r="H23">
        <v>205</v>
      </c>
    </row>
    <row r="24" spans="1:8" x14ac:dyDescent="0.3">
      <c r="A24" t="s">
        <v>2409</v>
      </c>
      <c r="B24">
        <v>6</v>
      </c>
      <c r="C24" t="s">
        <v>2291</v>
      </c>
      <c r="D24">
        <v>29</v>
      </c>
      <c r="E24" t="s">
        <v>2410</v>
      </c>
      <c r="F24" t="s">
        <v>2420</v>
      </c>
      <c r="G24" t="s">
        <v>2421</v>
      </c>
      <c r="H24">
        <v>368</v>
      </c>
    </row>
    <row r="25" spans="1:8" x14ac:dyDescent="0.3">
      <c r="A25" t="s">
        <v>2409</v>
      </c>
      <c r="B25">
        <v>6</v>
      </c>
      <c r="C25" t="s">
        <v>2291</v>
      </c>
      <c r="D25">
        <v>29</v>
      </c>
      <c r="E25" t="s">
        <v>2410</v>
      </c>
      <c r="F25" t="s">
        <v>2422</v>
      </c>
      <c r="H25" s="2">
        <v>12072</v>
      </c>
    </row>
    <row r="26" spans="1:8" x14ac:dyDescent="0.3">
      <c r="A26" t="s">
        <v>2409</v>
      </c>
      <c r="B26">
        <v>6</v>
      </c>
      <c r="C26" t="s">
        <v>2291</v>
      </c>
      <c r="D26">
        <v>29</v>
      </c>
      <c r="E26" t="s">
        <v>2410</v>
      </c>
      <c r="F26" t="s">
        <v>2422</v>
      </c>
      <c r="G26" t="s">
        <v>2412</v>
      </c>
      <c r="H26">
        <v>111</v>
      </c>
    </row>
    <row r="27" spans="1:8" x14ac:dyDescent="0.3">
      <c r="A27" t="s">
        <v>2409</v>
      </c>
      <c r="B27">
        <v>6</v>
      </c>
      <c r="C27" t="s">
        <v>2291</v>
      </c>
      <c r="D27">
        <v>29</v>
      </c>
      <c r="E27" t="s">
        <v>2410</v>
      </c>
      <c r="F27" t="s">
        <v>2422</v>
      </c>
      <c r="G27" t="s">
        <v>2413</v>
      </c>
      <c r="H27">
        <v>230</v>
      </c>
    </row>
    <row r="28" spans="1:8" x14ac:dyDescent="0.3">
      <c r="A28" t="s">
        <v>2409</v>
      </c>
      <c r="B28">
        <v>6</v>
      </c>
      <c r="C28" t="s">
        <v>2291</v>
      </c>
      <c r="D28">
        <v>29</v>
      </c>
      <c r="E28" t="s">
        <v>2410</v>
      </c>
      <c r="F28" t="s">
        <v>2422</v>
      </c>
      <c r="G28" t="s">
        <v>2414</v>
      </c>
      <c r="H28">
        <v>407</v>
      </c>
    </row>
    <row r="29" spans="1:8" x14ac:dyDescent="0.3">
      <c r="A29" t="s">
        <v>2409</v>
      </c>
      <c r="B29">
        <v>6</v>
      </c>
      <c r="C29" t="s">
        <v>2291</v>
      </c>
      <c r="D29">
        <v>29</v>
      </c>
      <c r="E29" t="s">
        <v>2410</v>
      </c>
      <c r="F29" t="s">
        <v>2422</v>
      </c>
      <c r="G29" t="s">
        <v>2415</v>
      </c>
      <c r="H29">
        <v>470</v>
      </c>
    </row>
    <row r="30" spans="1:8" x14ac:dyDescent="0.3">
      <c r="A30" t="s">
        <v>2409</v>
      </c>
      <c r="B30">
        <v>6</v>
      </c>
      <c r="C30" t="s">
        <v>2291</v>
      </c>
      <c r="D30">
        <v>29</v>
      </c>
      <c r="E30" t="s">
        <v>2410</v>
      </c>
      <c r="F30" t="s">
        <v>2422</v>
      </c>
      <c r="G30" t="s">
        <v>2416</v>
      </c>
      <c r="H30" s="2">
        <v>10854</v>
      </c>
    </row>
    <row r="31" spans="1:8" x14ac:dyDescent="0.3">
      <c r="A31" t="s">
        <v>2409</v>
      </c>
      <c r="B31">
        <v>6</v>
      </c>
      <c r="C31" t="s">
        <v>2291</v>
      </c>
      <c r="D31">
        <v>29</v>
      </c>
      <c r="E31" t="s">
        <v>2410</v>
      </c>
      <c r="F31" t="s">
        <v>2422</v>
      </c>
      <c r="G31" t="s">
        <v>2421</v>
      </c>
      <c r="H31" s="2">
        <v>5981</v>
      </c>
    </row>
    <row r="32" spans="1:8" x14ac:dyDescent="0.3">
      <c r="A32" t="s">
        <v>2409</v>
      </c>
      <c r="B32">
        <v>6</v>
      </c>
      <c r="C32" t="s">
        <v>2291</v>
      </c>
      <c r="D32">
        <v>29</v>
      </c>
      <c r="E32" t="s">
        <v>2410</v>
      </c>
      <c r="F32" t="s">
        <v>2422</v>
      </c>
      <c r="G32" t="s">
        <v>2417</v>
      </c>
      <c r="H32" s="2">
        <v>6091</v>
      </c>
    </row>
    <row r="33" spans="1:8" x14ac:dyDescent="0.3">
      <c r="A33" t="s">
        <v>2409</v>
      </c>
      <c r="B33">
        <v>6</v>
      </c>
      <c r="C33" t="s">
        <v>2291</v>
      </c>
      <c r="D33">
        <v>29</v>
      </c>
      <c r="E33" t="s">
        <v>2410</v>
      </c>
      <c r="F33" t="s">
        <v>2423</v>
      </c>
      <c r="H33">
        <v>477</v>
      </c>
    </row>
    <row r="34" spans="1:8" x14ac:dyDescent="0.3">
      <c r="A34" t="s">
        <v>2409</v>
      </c>
      <c r="B34">
        <v>6</v>
      </c>
      <c r="C34" t="s">
        <v>2291</v>
      </c>
      <c r="D34">
        <v>29</v>
      </c>
      <c r="E34" t="s">
        <v>2410</v>
      </c>
      <c r="F34" t="s">
        <v>2423</v>
      </c>
      <c r="G34" t="s">
        <v>2412</v>
      </c>
      <c r="H34">
        <v>185</v>
      </c>
    </row>
    <row r="35" spans="1:8" x14ac:dyDescent="0.3">
      <c r="A35" t="s">
        <v>2409</v>
      </c>
      <c r="B35">
        <v>6</v>
      </c>
      <c r="C35" t="s">
        <v>2291</v>
      </c>
      <c r="D35">
        <v>29</v>
      </c>
      <c r="E35" t="s">
        <v>2410</v>
      </c>
      <c r="F35" t="s">
        <v>2423</v>
      </c>
      <c r="G35" t="s">
        <v>2413</v>
      </c>
      <c r="H35">
        <v>66</v>
      </c>
    </row>
    <row r="36" spans="1:8" x14ac:dyDescent="0.3">
      <c r="A36" t="s">
        <v>2409</v>
      </c>
      <c r="B36">
        <v>6</v>
      </c>
      <c r="C36" t="s">
        <v>2291</v>
      </c>
      <c r="D36">
        <v>29</v>
      </c>
      <c r="E36" t="s">
        <v>2410</v>
      </c>
      <c r="F36" t="s">
        <v>2423</v>
      </c>
      <c r="G36" t="s">
        <v>2414</v>
      </c>
      <c r="H36">
        <v>77</v>
      </c>
    </row>
    <row r="37" spans="1:8" x14ac:dyDescent="0.3">
      <c r="A37" t="s">
        <v>2409</v>
      </c>
      <c r="B37">
        <v>6</v>
      </c>
      <c r="C37" t="s">
        <v>2291</v>
      </c>
      <c r="D37">
        <v>29</v>
      </c>
      <c r="E37" t="s">
        <v>2410</v>
      </c>
      <c r="F37" t="s">
        <v>2423</v>
      </c>
      <c r="G37" t="s">
        <v>2415</v>
      </c>
      <c r="H37">
        <v>48</v>
      </c>
    </row>
    <row r="38" spans="1:8" x14ac:dyDescent="0.3">
      <c r="A38" t="s">
        <v>2409</v>
      </c>
      <c r="B38">
        <v>6</v>
      </c>
      <c r="C38" t="s">
        <v>2291</v>
      </c>
      <c r="D38">
        <v>29</v>
      </c>
      <c r="E38" t="s">
        <v>2410</v>
      </c>
      <c r="F38" t="s">
        <v>2423</v>
      </c>
      <c r="G38" t="s">
        <v>2416</v>
      </c>
      <c r="H38">
        <v>101</v>
      </c>
    </row>
    <row r="39" spans="1:8" x14ac:dyDescent="0.3">
      <c r="A39" t="s">
        <v>2409</v>
      </c>
      <c r="B39">
        <v>6</v>
      </c>
      <c r="C39" t="s">
        <v>2291</v>
      </c>
      <c r="D39">
        <v>29</v>
      </c>
      <c r="E39" t="s">
        <v>2410</v>
      </c>
      <c r="F39" t="s">
        <v>2423</v>
      </c>
      <c r="G39" t="s">
        <v>2424</v>
      </c>
      <c r="H39">
        <v>219</v>
      </c>
    </row>
    <row r="40" spans="1:8" x14ac:dyDescent="0.3">
      <c r="A40" t="s">
        <v>2409</v>
      </c>
      <c r="B40">
        <v>6</v>
      </c>
      <c r="C40" t="s">
        <v>2291</v>
      </c>
      <c r="D40">
        <v>29</v>
      </c>
      <c r="E40" t="s">
        <v>2410</v>
      </c>
      <c r="F40" t="s">
        <v>2425</v>
      </c>
      <c r="H40" s="2">
        <v>8397</v>
      </c>
    </row>
    <row r="41" spans="1:8" x14ac:dyDescent="0.3">
      <c r="A41" t="s">
        <v>2409</v>
      </c>
      <c r="B41">
        <v>6</v>
      </c>
      <c r="C41" t="s">
        <v>2291</v>
      </c>
      <c r="D41">
        <v>29</v>
      </c>
      <c r="E41" t="s">
        <v>2410</v>
      </c>
      <c r="F41" t="s">
        <v>2425</v>
      </c>
      <c r="G41" t="s">
        <v>2412</v>
      </c>
      <c r="H41">
        <v>185</v>
      </c>
    </row>
    <row r="42" spans="1:8" x14ac:dyDescent="0.3">
      <c r="A42" t="s">
        <v>2409</v>
      </c>
      <c r="B42">
        <v>6</v>
      </c>
      <c r="C42" t="s">
        <v>2291</v>
      </c>
      <c r="D42">
        <v>29</v>
      </c>
      <c r="E42" t="s">
        <v>2410</v>
      </c>
      <c r="F42" t="s">
        <v>2425</v>
      </c>
      <c r="G42" t="s">
        <v>2413</v>
      </c>
      <c r="H42">
        <v>132</v>
      </c>
    </row>
    <row r="43" spans="1:8" x14ac:dyDescent="0.3">
      <c r="A43" t="s">
        <v>2409</v>
      </c>
      <c r="B43">
        <v>6</v>
      </c>
      <c r="C43" t="s">
        <v>2291</v>
      </c>
      <c r="D43">
        <v>29</v>
      </c>
      <c r="E43" t="s">
        <v>2410</v>
      </c>
      <c r="F43" t="s">
        <v>2425</v>
      </c>
      <c r="G43" t="s">
        <v>2414</v>
      </c>
      <c r="H43">
        <v>256</v>
      </c>
    </row>
    <row r="44" spans="1:8" x14ac:dyDescent="0.3">
      <c r="A44" t="s">
        <v>2409</v>
      </c>
      <c r="B44">
        <v>6</v>
      </c>
      <c r="C44" t="s">
        <v>2291</v>
      </c>
      <c r="D44">
        <v>29</v>
      </c>
      <c r="E44" t="s">
        <v>2410</v>
      </c>
      <c r="F44" t="s">
        <v>2425</v>
      </c>
      <c r="G44" t="s">
        <v>2415</v>
      </c>
      <c r="H44">
        <v>278</v>
      </c>
    </row>
    <row r="45" spans="1:8" x14ac:dyDescent="0.3">
      <c r="A45" t="s">
        <v>2409</v>
      </c>
      <c r="B45">
        <v>6</v>
      </c>
      <c r="C45" t="s">
        <v>2291</v>
      </c>
      <c r="D45">
        <v>29</v>
      </c>
      <c r="E45" t="s">
        <v>2410</v>
      </c>
      <c r="F45" t="s">
        <v>2425</v>
      </c>
      <c r="G45" t="s">
        <v>2416</v>
      </c>
      <c r="H45" s="2">
        <v>7546</v>
      </c>
    </row>
    <row r="46" spans="1:8" x14ac:dyDescent="0.3">
      <c r="A46" t="s">
        <v>2409</v>
      </c>
      <c r="B46">
        <v>6</v>
      </c>
      <c r="C46" t="s">
        <v>2291</v>
      </c>
      <c r="D46">
        <v>29</v>
      </c>
      <c r="E46" t="s">
        <v>2410</v>
      </c>
      <c r="F46" t="s">
        <v>2425</v>
      </c>
      <c r="G46" t="s">
        <v>2424</v>
      </c>
      <c r="H46" s="2">
        <v>1130</v>
      </c>
    </row>
    <row r="47" spans="1:8" x14ac:dyDescent="0.3">
      <c r="A47" t="s">
        <v>2409</v>
      </c>
      <c r="B47">
        <v>6</v>
      </c>
      <c r="C47" t="s">
        <v>2291</v>
      </c>
      <c r="D47">
        <v>29</v>
      </c>
      <c r="E47" t="s">
        <v>2410</v>
      </c>
      <c r="F47" t="s">
        <v>2425</v>
      </c>
      <c r="G47" t="s">
        <v>2417</v>
      </c>
      <c r="H47" s="2">
        <v>7267</v>
      </c>
    </row>
    <row r="48" spans="1:8" x14ac:dyDescent="0.3">
      <c r="A48" t="s">
        <v>2409</v>
      </c>
      <c r="B48">
        <v>6</v>
      </c>
      <c r="C48" t="s">
        <v>2291</v>
      </c>
      <c r="D48">
        <v>29</v>
      </c>
      <c r="E48" t="s">
        <v>2410</v>
      </c>
      <c r="F48" t="s">
        <v>2426</v>
      </c>
    </row>
    <row r="49" spans="1:8" x14ac:dyDescent="0.3">
      <c r="A49" t="s">
        <v>2409</v>
      </c>
      <c r="B49">
        <v>6</v>
      </c>
      <c r="C49" t="s">
        <v>2291</v>
      </c>
      <c r="D49">
        <v>29</v>
      </c>
      <c r="E49" t="s">
        <v>2410</v>
      </c>
      <c r="F49" t="s">
        <v>2426</v>
      </c>
      <c r="G49" t="s">
        <v>2421</v>
      </c>
      <c r="H49" s="2">
        <v>146917000</v>
      </c>
    </row>
    <row r="50" spans="1:8" x14ac:dyDescent="0.3">
      <c r="A50" t="s">
        <v>2409</v>
      </c>
      <c r="B50">
        <v>6</v>
      </c>
      <c r="C50" t="s">
        <v>2291</v>
      </c>
      <c r="D50">
        <v>29</v>
      </c>
      <c r="E50" t="s">
        <v>2410</v>
      </c>
      <c r="F50" t="s">
        <v>2427</v>
      </c>
    </row>
    <row r="51" spans="1:8" x14ac:dyDescent="0.3">
      <c r="A51" t="s">
        <v>2409</v>
      </c>
      <c r="B51">
        <v>6</v>
      </c>
      <c r="C51" t="s">
        <v>2291</v>
      </c>
      <c r="D51">
        <v>29</v>
      </c>
      <c r="E51" t="s">
        <v>2410</v>
      </c>
      <c r="F51" t="s">
        <v>2427</v>
      </c>
      <c r="G51" t="s">
        <v>2424</v>
      </c>
      <c r="H51" s="2">
        <v>23512000</v>
      </c>
    </row>
    <row r="52" spans="1:8" x14ac:dyDescent="0.3">
      <c r="A52" t="s">
        <v>2409</v>
      </c>
      <c r="B52">
        <v>6</v>
      </c>
      <c r="C52" t="s">
        <v>2291</v>
      </c>
      <c r="D52">
        <v>29</v>
      </c>
      <c r="E52" t="s">
        <v>2410</v>
      </c>
      <c r="F52" t="s">
        <v>2428</v>
      </c>
      <c r="H52">
        <v>98</v>
      </c>
    </row>
    <row r="53" spans="1:8" x14ac:dyDescent="0.3">
      <c r="A53" t="s">
        <v>2409</v>
      </c>
      <c r="B53">
        <v>6</v>
      </c>
      <c r="C53" t="s">
        <v>2291</v>
      </c>
      <c r="D53">
        <v>29</v>
      </c>
      <c r="E53" t="s">
        <v>2410</v>
      </c>
      <c r="F53" t="s">
        <v>2428</v>
      </c>
      <c r="G53" t="s">
        <v>2429</v>
      </c>
      <c r="H53">
        <v>84</v>
      </c>
    </row>
    <row r="54" spans="1:8" x14ac:dyDescent="0.3">
      <c r="A54" t="s">
        <v>2409</v>
      </c>
      <c r="B54">
        <v>6</v>
      </c>
      <c r="C54" t="s">
        <v>2291</v>
      </c>
      <c r="D54">
        <v>29</v>
      </c>
      <c r="E54" t="s">
        <v>2410</v>
      </c>
      <c r="F54" t="s">
        <v>2428</v>
      </c>
      <c r="G54" t="s">
        <v>2430</v>
      </c>
      <c r="H54">
        <v>14</v>
      </c>
    </row>
    <row r="55" spans="1:8" x14ac:dyDescent="0.3">
      <c r="A55" t="s">
        <v>2409</v>
      </c>
      <c r="B55">
        <v>6</v>
      </c>
      <c r="C55" t="s">
        <v>2291</v>
      </c>
      <c r="D55">
        <v>29</v>
      </c>
      <c r="E55" t="s">
        <v>2410</v>
      </c>
      <c r="F55" t="s">
        <v>2431</v>
      </c>
      <c r="H55" s="2">
        <v>6062</v>
      </c>
    </row>
    <row r="56" spans="1:8" x14ac:dyDescent="0.3">
      <c r="A56" t="s">
        <v>2409</v>
      </c>
      <c r="B56">
        <v>6</v>
      </c>
      <c r="C56" t="s">
        <v>2291</v>
      </c>
      <c r="D56">
        <v>29</v>
      </c>
      <c r="E56" t="s">
        <v>2410</v>
      </c>
      <c r="F56" t="s">
        <v>2431</v>
      </c>
      <c r="G56" t="s">
        <v>2429</v>
      </c>
      <c r="H56" s="2">
        <v>5779</v>
      </c>
    </row>
    <row r="57" spans="1:8" x14ac:dyDescent="0.3">
      <c r="A57" t="s">
        <v>2409</v>
      </c>
      <c r="B57">
        <v>6</v>
      </c>
      <c r="C57" t="s">
        <v>2291</v>
      </c>
      <c r="D57">
        <v>29</v>
      </c>
      <c r="E57" t="s">
        <v>2410</v>
      </c>
      <c r="F57" t="s">
        <v>2431</v>
      </c>
      <c r="G57" t="s">
        <v>2430</v>
      </c>
      <c r="H57">
        <v>283</v>
      </c>
    </row>
    <row r="58" spans="1:8" x14ac:dyDescent="0.3">
      <c r="A58" t="s">
        <v>2409</v>
      </c>
      <c r="B58">
        <v>6</v>
      </c>
      <c r="C58" t="s">
        <v>2291</v>
      </c>
      <c r="D58">
        <v>29</v>
      </c>
      <c r="E58" t="s">
        <v>2410</v>
      </c>
      <c r="F58" t="s">
        <v>2432</v>
      </c>
      <c r="H58">
        <v>600</v>
      </c>
    </row>
    <row r="59" spans="1:8" x14ac:dyDescent="0.3">
      <c r="A59" t="s">
        <v>2409</v>
      </c>
      <c r="B59">
        <v>6</v>
      </c>
      <c r="C59" t="s">
        <v>2291</v>
      </c>
      <c r="D59">
        <v>29</v>
      </c>
      <c r="E59" t="s">
        <v>2410</v>
      </c>
      <c r="F59" t="s">
        <v>2433</v>
      </c>
      <c r="H59" s="2">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2512</v>
      </c>
    </row>
    <row r="2" spans="1:11" x14ac:dyDescent="0.3">
      <c r="A2" s="294" t="s">
        <v>325</v>
      </c>
      <c r="B2" t="s">
        <v>326</v>
      </c>
      <c r="C2" t="s">
        <v>327</v>
      </c>
      <c r="D2" t="s">
        <v>328</v>
      </c>
      <c r="E2" t="s">
        <v>329</v>
      </c>
      <c r="F2" t="s">
        <v>330</v>
      </c>
      <c r="G2" t="s">
        <v>331</v>
      </c>
      <c r="H2" t="s">
        <v>332</v>
      </c>
      <c r="I2" t="s">
        <v>333</v>
      </c>
      <c r="J2" t="s">
        <v>334</v>
      </c>
      <c r="K2" t="s">
        <v>335</v>
      </c>
    </row>
    <row r="3" spans="1:11" x14ac:dyDescent="0.3">
      <c r="A3" t="s">
        <v>336</v>
      </c>
      <c r="B3" s="72" t="s">
        <v>337</v>
      </c>
      <c r="C3">
        <v>197</v>
      </c>
      <c r="D3">
        <v>232</v>
      </c>
      <c r="E3">
        <v>342</v>
      </c>
      <c r="F3">
        <v>23</v>
      </c>
      <c r="G3">
        <v>37</v>
      </c>
      <c r="H3">
        <v>0</v>
      </c>
      <c r="I3">
        <v>25</v>
      </c>
      <c r="J3">
        <v>5</v>
      </c>
      <c r="K3">
        <v>34791</v>
      </c>
    </row>
    <row r="4" spans="1:11" x14ac:dyDescent="0.3">
      <c r="A4" t="s">
        <v>338</v>
      </c>
      <c r="B4" s="72" t="s">
        <v>339</v>
      </c>
      <c r="C4">
        <v>123</v>
      </c>
      <c r="D4">
        <v>101</v>
      </c>
      <c r="E4">
        <v>221</v>
      </c>
      <c r="F4">
        <v>5</v>
      </c>
      <c r="G4">
        <v>0</v>
      </c>
      <c r="H4">
        <v>0</v>
      </c>
      <c r="I4">
        <v>0</v>
      </c>
      <c r="J4">
        <v>0</v>
      </c>
      <c r="K4">
        <v>26021</v>
      </c>
    </row>
    <row r="5" spans="1:11" x14ac:dyDescent="0.3">
      <c r="A5" t="s">
        <v>340</v>
      </c>
      <c r="B5" s="72" t="s">
        <v>341</v>
      </c>
      <c r="C5">
        <v>272</v>
      </c>
      <c r="D5">
        <v>300</v>
      </c>
      <c r="E5">
        <v>502</v>
      </c>
      <c r="F5">
        <v>51</v>
      </c>
      <c r="G5">
        <v>10</v>
      </c>
      <c r="H5">
        <v>0</v>
      </c>
      <c r="I5">
        <v>5</v>
      </c>
      <c r="J5">
        <v>5</v>
      </c>
      <c r="K5">
        <v>79827</v>
      </c>
    </row>
    <row r="6" spans="1:11" x14ac:dyDescent="0.3">
      <c r="A6" t="s">
        <v>342</v>
      </c>
      <c r="B6" s="72" t="s">
        <v>343</v>
      </c>
      <c r="C6">
        <v>65</v>
      </c>
      <c r="D6">
        <v>38</v>
      </c>
      <c r="E6">
        <v>95</v>
      </c>
      <c r="F6">
        <v>5</v>
      </c>
      <c r="G6">
        <v>0</v>
      </c>
      <c r="H6">
        <v>0</v>
      </c>
      <c r="I6">
        <v>0</v>
      </c>
      <c r="J6">
        <v>5</v>
      </c>
      <c r="K6">
        <v>21404</v>
      </c>
    </row>
    <row r="7" spans="1:11" x14ac:dyDescent="0.3">
      <c r="A7" t="s">
        <v>344</v>
      </c>
      <c r="B7" s="72" t="s">
        <v>345</v>
      </c>
      <c r="C7">
        <v>396</v>
      </c>
      <c r="D7">
        <v>353</v>
      </c>
      <c r="E7">
        <v>670</v>
      </c>
      <c r="F7">
        <v>38</v>
      </c>
      <c r="G7">
        <v>25</v>
      </c>
      <c r="H7">
        <v>0</v>
      </c>
      <c r="I7">
        <v>10</v>
      </c>
      <c r="J7">
        <v>10</v>
      </c>
      <c r="K7">
        <v>84254</v>
      </c>
    </row>
    <row r="8" spans="1:11" x14ac:dyDescent="0.3">
      <c r="A8" t="s">
        <v>346</v>
      </c>
      <c r="B8" s="72" t="s">
        <v>347</v>
      </c>
      <c r="C8">
        <v>149</v>
      </c>
      <c r="D8">
        <v>133</v>
      </c>
      <c r="E8">
        <v>258</v>
      </c>
      <c r="F8">
        <v>18</v>
      </c>
      <c r="G8">
        <v>0</v>
      </c>
      <c r="H8">
        <v>0</v>
      </c>
      <c r="I8">
        <v>5</v>
      </c>
      <c r="J8">
        <v>0</v>
      </c>
      <c r="K8">
        <v>51940</v>
      </c>
    </row>
    <row r="9" spans="1:11" x14ac:dyDescent="0.3">
      <c r="A9" t="s">
        <v>348</v>
      </c>
      <c r="B9" s="72" t="s">
        <v>349</v>
      </c>
      <c r="C9">
        <v>18</v>
      </c>
      <c r="D9">
        <v>29</v>
      </c>
      <c r="E9">
        <v>33</v>
      </c>
      <c r="F9">
        <v>5</v>
      </c>
      <c r="G9">
        <v>0</v>
      </c>
      <c r="H9">
        <v>0</v>
      </c>
      <c r="I9">
        <v>5</v>
      </c>
      <c r="J9">
        <v>5</v>
      </c>
      <c r="K9">
        <v>5152</v>
      </c>
    </row>
    <row r="10" spans="1:11" x14ac:dyDescent="0.3">
      <c r="A10" t="s">
        <v>350</v>
      </c>
      <c r="B10" s="72" t="s">
        <v>351</v>
      </c>
      <c r="C10">
        <v>0</v>
      </c>
      <c r="D10">
        <v>5</v>
      </c>
      <c r="E10">
        <v>5</v>
      </c>
      <c r="F10">
        <v>0</v>
      </c>
      <c r="G10">
        <v>0</v>
      </c>
      <c r="H10">
        <v>0</v>
      </c>
      <c r="I10">
        <v>0</v>
      </c>
      <c r="J10">
        <v>0</v>
      </c>
      <c r="K10">
        <v>136</v>
      </c>
    </row>
    <row r="11" spans="1:11" x14ac:dyDescent="0.3">
      <c r="A11" t="s">
        <v>352</v>
      </c>
      <c r="B11" s="72" t="s">
        <v>353</v>
      </c>
      <c r="C11">
        <v>104</v>
      </c>
      <c r="D11">
        <v>110</v>
      </c>
      <c r="E11">
        <v>188</v>
      </c>
      <c r="F11">
        <v>14</v>
      </c>
      <c r="G11">
        <v>5</v>
      </c>
      <c r="H11">
        <v>0</v>
      </c>
      <c r="I11">
        <v>5</v>
      </c>
      <c r="J11">
        <v>0</v>
      </c>
      <c r="K11">
        <v>20295</v>
      </c>
    </row>
    <row r="12" spans="1:11" x14ac:dyDescent="0.3">
      <c r="A12" t="s">
        <v>354</v>
      </c>
      <c r="B12" s="72" t="s">
        <v>355</v>
      </c>
      <c r="C12">
        <v>1418</v>
      </c>
      <c r="D12">
        <v>1968</v>
      </c>
      <c r="E12">
        <v>2485</v>
      </c>
      <c r="F12">
        <v>233</v>
      </c>
      <c r="G12">
        <v>425</v>
      </c>
      <c r="H12">
        <v>147</v>
      </c>
      <c r="I12">
        <v>59</v>
      </c>
      <c r="J12">
        <v>41</v>
      </c>
      <c r="K12">
        <v>370560</v>
      </c>
    </row>
    <row r="13" spans="1:11" x14ac:dyDescent="0.3">
      <c r="A13" t="s">
        <v>356</v>
      </c>
      <c r="B13" s="72" t="s">
        <v>357</v>
      </c>
      <c r="C13">
        <v>194</v>
      </c>
      <c r="D13">
        <v>206</v>
      </c>
      <c r="E13">
        <v>319</v>
      </c>
      <c r="F13">
        <v>53</v>
      </c>
      <c r="G13">
        <v>18</v>
      </c>
      <c r="H13">
        <v>0</v>
      </c>
      <c r="I13">
        <v>5</v>
      </c>
      <c r="J13">
        <v>0</v>
      </c>
      <c r="K13">
        <v>23670</v>
      </c>
    </row>
    <row r="14" spans="1:11" x14ac:dyDescent="0.3">
      <c r="A14" t="s">
        <v>358</v>
      </c>
      <c r="B14" s="72" t="s">
        <v>359</v>
      </c>
      <c r="C14">
        <v>22</v>
      </c>
      <c r="D14">
        <v>19</v>
      </c>
      <c r="E14">
        <v>35</v>
      </c>
      <c r="F14">
        <v>5</v>
      </c>
      <c r="G14">
        <v>0</v>
      </c>
      <c r="H14">
        <v>0</v>
      </c>
      <c r="I14">
        <v>0</v>
      </c>
      <c r="J14">
        <v>0</v>
      </c>
      <c r="K14">
        <v>5418</v>
      </c>
    </row>
    <row r="15" spans="1:11" x14ac:dyDescent="0.3">
      <c r="A15" t="s">
        <v>360</v>
      </c>
      <c r="B15" s="72" t="s">
        <v>361</v>
      </c>
      <c r="C15">
        <v>605</v>
      </c>
      <c r="D15">
        <v>873</v>
      </c>
      <c r="E15">
        <v>1029</v>
      </c>
      <c r="F15">
        <v>76</v>
      </c>
      <c r="G15">
        <v>267</v>
      </c>
      <c r="H15">
        <v>64</v>
      </c>
      <c r="I15">
        <v>29</v>
      </c>
      <c r="J15">
        <v>10</v>
      </c>
      <c r="K15">
        <v>111458</v>
      </c>
    </row>
    <row r="16" spans="1:11" x14ac:dyDescent="0.3">
      <c r="A16" t="s">
        <v>362</v>
      </c>
      <c r="B16" s="72" t="s">
        <v>363</v>
      </c>
      <c r="C16">
        <v>409</v>
      </c>
      <c r="D16">
        <v>530</v>
      </c>
      <c r="E16">
        <v>714</v>
      </c>
      <c r="F16">
        <v>56</v>
      </c>
      <c r="G16">
        <v>120</v>
      </c>
      <c r="H16">
        <v>16</v>
      </c>
      <c r="I16">
        <v>21</v>
      </c>
      <c r="J16">
        <v>10</v>
      </c>
      <c r="K16">
        <v>81223</v>
      </c>
    </row>
    <row r="17" spans="1:11" x14ac:dyDescent="0.3">
      <c r="A17" t="s">
        <v>364</v>
      </c>
      <c r="B17" s="72" t="s">
        <v>365</v>
      </c>
      <c r="C17">
        <v>269</v>
      </c>
      <c r="D17">
        <v>185</v>
      </c>
      <c r="E17">
        <v>423</v>
      </c>
      <c r="F17">
        <v>10</v>
      </c>
      <c r="G17">
        <v>5</v>
      </c>
      <c r="H17">
        <v>0</v>
      </c>
      <c r="I17">
        <v>10</v>
      </c>
      <c r="J17">
        <v>5</v>
      </c>
      <c r="K17">
        <v>66353</v>
      </c>
    </row>
    <row r="18" spans="1:11" x14ac:dyDescent="0.3">
      <c r="A18" t="s">
        <v>366</v>
      </c>
      <c r="B18" s="72" t="s">
        <v>367</v>
      </c>
      <c r="C18">
        <v>103</v>
      </c>
      <c r="D18">
        <v>150</v>
      </c>
      <c r="E18">
        <v>147</v>
      </c>
      <c r="F18">
        <v>84</v>
      </c>
      <c r="G18">
        <v>0</v>
      </c>
      <c r="H18">
        <v>5</v>
      </c>
      <c r="I18">
        <v>5</v>
      </c>
      <c r="J18">
        <v>5</v>
      </c>
      <c r="K18">
        <v>24045</v>
      </c>
    </row>
    <row r="19" spans="1:11" x14ac:dyDescent="0.3">
      <c r="A19" t="s">
        <v>368</v>
      </c>
      <c r="B19" s="72" t="s">
        <v>369</v>
      </c>
      <c r="C19">
        <v>93</v>
      </c>
      <c r="D19">
        <v>167</v>
      </c>
      <c r="E19">
        <v>204</v>
      </c>
      <c r="F19">
        <v>21</v>
      </c>
      <c r="G19">
        <v>12</v>
      </c>
      <c r="H19">
        <v>20</v>
      </c>
      <c r="I19">
        <v>5</v>
      </c>
      <c r="J19">
        <v>5</v>
      </c>
      <c r="K19">
        <v>29915</v>
      </c>
    </row>
    <row r="20" spans="1:11" x14ac:dyDescent="0.3">
      <c r="A20" t="s">
        <v>370</v>
      </c>
      <c r="B20" s="72" t="s">
        <v>371</v>
      </c>
      <c r="C20">
        <v>91</v>
      </c>
      <c r="D20">
        <v>140</v>
      </c>
      <c r="E20">
        <v>169</v>
      </c>
      <c r="F20">
        <v>5</v>
      </c>
      <c r="G20">
        <v>33</v>
      </c>
      <c r="H20">
        <v>19</v>
      </c>
      <c r="I20">
        <v>5</v>
      </c>
      <c r="J20">
        <v>5</v>
      </c>
      <c r="K20">
        <v>16500</v>
      </c>
    </row>
    <row r="21" spans="1:11" x14ac:dyDescent="0.3">
      <c r="A21" t="s">
        <v>372</v>
      </c>
      <c r="B21" s="72" t="s">
        <v>373</v>
      </c>
      <c r="C21">
        <v>120</v>
      </c>
      <c r="D21">
        <v>87</v>
      </c>
      <c r="E21">
        <v>195</v>
      </c>
      <c r="F21">
        <v>5</v>
      </c>
      <c r="G21">
        <v>5</v>
      </c>
      <c r="H21">
        <v>0</v>
      </c>
      <c r="I21">
        <v>5</v>
      </c>
      <c r="J21">
        <v>5</v>
      </c>
      <c r="K21">
        <v>22546</v>
      </c>
    </row>
    <row r="22" spans="1:11" x14ac:dyDescent="0.3">
      <c r="A22" t="s">
        <v>374</v>
      </c>
      <c r="B22" s="72" t="s">
        <v>375</v>
      </c>
      <c r="C22">
        <v>176</v>
      </c>
      <c r="D22">
        <v>192</v>
      </c>
      <c r="E22">
        <v>250</v>
      </c>
      <c r="F22">
        <v>40</v>
      </c>
      <c r="G22">
        <v>61</v>
      </c>
      <c r="H22">
        <v>5</v>
      </c>
      <c r="I22">
        <v>5</v>
      </c>
      <c r="J22">
        <v>5</v>
      </c>
      <c r="K22">
        <v>34005</v>
      </c>
    </row>
    <row r="23" spans="1:11" x14ac:dyDescent="0.3">
      <c r="A23" t="s">
        <v>376</v>
      </c>
      <c r="B23" s="72" t="s">
        <v>377</v>
      </c>
      <c r="C23">
        <v>5</v>
      </c>
      <c r="D23">
        <v>15</v>
      </c>
      <c r="E23">
        <v>22</v>
      </c>
      <c r="F23">
        <v>0</v>
      </c>
      <c r="G23">
        <v>0</v>
      </c>
      <c r="H23">
        <v>0</v>
      </c>
      <c r="I23">
        <v>0</v>
      </c>
      <c r="J23">
        <v>0</v>
      </c>
      <c r="K23">
        <v>7193</v>
      </c>
    </row>
    <row r="24" spans="1:11" x14ac:dyDescent="0.3">
      <c r="A24" t="s">
        <v>378</v>
      </c>
      <c r="B24" s="72" t="s">
        <v>379</v>
      </c>
      <c r="C24">
        <v>232</v>
      </c>
      <c r="D24">
        <v>246</v>
      </c>
      <c r="E24">
        <v>385</v>
      </c>
      <c r="F24">
        <v>47</v>
      </c>
      <c r="G24">
        <v>29</v>
      </c>
      <c r="H24">
        <v>11</v>
      </c>
      <c r="I24">
        <v>5</v>
      </c>
      <c r="J24">
        <v>5</v>
      </c>
      <c r="K24">
        <v>39922</v>
      </c>
    </row>
    <row r="25" spans="1:11" x14ac:dyDescent="0.3">
      <c r="A25" t="s">
        <v>380</v>
      </c>
      <c r="B25" s="72" t="s">
        <v>381</v>
      </c>
      <c r="C25">
        <v>167</v>
      </c>
      <c r="D25">
        <v>311</v>
      </c>
      <c r="E25">
        <v>303</v>
      </c>
      <c r="F25">
        <v>65</v>
      </c>
      <c r="G25">
        <v>86</v>
      </c>
      <c r="H25">
        <v>5</v>
      </c>
      <c r="I25">
        <v>10</v>
      </c>
      <c r="J25">
        <v>10</v>
      </c>
      <c r="K25">
        <v>48518</v>
      </c>
    </row>
    <row r="26" spans="1:11" x14ac:dyDescent="0.3">
      <c r="A26" t="s">
        <v>382</v>
      </c>
      <c r="B26" s="72" t="s">
        <v>383</v>
      </c>
      <c r="C26">
        <v>18</v>
      </c>
      <c r="D26">
        <v>5</v>
      </c>
      <c r="E26">
        <v>23</v>
      </c>
      <c r="F26">
        <v>5</v>
      </c>
      <c r="G26">
        <v>0</v>
      </c>
      <c r="H26">
        <v>0</v>
      </c>
      <c r="I26">
        <v>0</v>
      </c>
      <c r="J26">
        <v>0</v>
      </c>
      <c r="K26">
        <v>4201</v>
      </c>
    </row>
    <row r="27" spans="1:11" x14ac:dyDescent="0.3">
      <c r="A27" t="s">
        <v>384</v>
      </c>
      <c r="B27" s="72" t="s">
        <v>385</v>
      </c>
      <c r="C27">
        <v>79</v>
      </c>
      <c r="D27">
        <v>29</v>
      </c>
      <c r="E27">
        <v>102</v>
      </c>
      <c r="F27">
        <v>10</v>
      </c>
      <c r="G27">
        <v>0</v>
      </c>
      <c r="H27">
        <v>0</v>
      </c>
      <c r="I27">
        <v>0</v>
      </c>
      <c r="J27">
        <v>5</v>
      </c>
      <c r="K27">
        <v>14818</v>
      </c>
    </row>
    <row r="28" spans="1:11" x14ac:dyDescent="0.3">
      <c r="A28" t="s">
        <v>386</v>
      </c>
      <c r="B28" s="72" t="s">
        <v>387</v>
      </c>
      <c r="C28">
        <v>343</v>
      </c>
      <c r="D28">
        <v>397</v>
      </c>
      <c r="E28">
        <v>601</v>
      </c>
      <c r="F28">
        <v>43</v>
      </c>
      <c r="G28">
        <v>35</v>
      </c>
      <c r="H28">
        <v>51</v>
      </c>
      <c r="I28">
        <v>5</v>
      </c>
      <c r="J28">
        <v>0</v>
      </c>
      <c r="K28">
        <v>61464</v>
      </c>
    </row>
    <row r="29" spans="1:11" x14ac:dyDescent="0.3">
      <c r="A29" t="s">
        <v>388</v>
      </c>
      <c r="B29" s="72" t="s">
        <v>389</v>
      </c>
      <c r="C29">
        <v>3437</v>
      </c>
      <c r="D29">
        <v>3147</v>
      </c>
      <c r="E29">
        <v>5305</v>
      </c>
      <c r="F29">
        <v>506</v>
      </c>
      <c r="G29">
        <v>360</v>
      </c>
      <c r="H29">
        <v>79</v>
      </c>
      <c r="I29">
        <v>275</v>
      </c>
      <c r="J29">
        <v>56</v>
      </c>
      <c r="K29">
        <v>480569</v>
      </c>
    </row>
    <row r="30" spans="1:11" x14ac:dyDescent="0.3">
      <c r="A30" t="s">
        <v>390</v>
      </c>
      <c r="B30" s="72" t="s">
        <v>391</v>
      </c>
      <c r="C30">
        <v>111</v>
      </c>
      <c r="D30">
        <v>126</v>
      </c>
      <c r="E30">
        <v>198</v>
      </c>
      <c r="F30">
        <v>14</v>
      </c>
      <c r="G30">
        <v>5</v>
      </c>
      <c r="H30">
        <v>5</v>
      </c>
      <c r="I30">
        <v>5</v>
      </c>
      <c r="J30">
        <v>0</v>
      </c>
      <c r="K30">
        <v>33360</v>
      </c>
    </row>
    <row r="31" spans="1:11" x14ac:dyDescent="0.3">
      <c r="A31" t="s">
        <v>392</v>
      </c>
      <c r="B31" s="72" t="s">
        <v>393</v>
      </c>
      <c r="C31">
        <v>153</v>
      </c>
      <c r="D31">
        <v>177</v>
      </c>
      <c r="E31">
        <v>252</v>
      </c>
      <c r="F31">
        <v>59</v>
      </c>
      <c r="G31">
        <v>5</v>
      </c>
      <c r="H31">
        <v>0</v>
      </c>
      <c r="I31">
        <v>15</v>
      </c>
      <c r="J31">
        <v>5</v>
      </c>
      <c r="K31">
        <v>34137</v>
      </c>
    </row>
    <row r="32" spans="1:11" x14ac:dyDescent="0.3">
      <c r="A32" t="s">
        <v>394</v>
      </c>
      <c r="B32" s="72" t="s">
        <v>395</v>
      </c>
      <c r="C32">
        <v>281</v>
      </c>
      <c r="D32">
        <v>242</v>
      </c>
      <c r="E32">
        <v>442</v>
      </c>
      <c r="F32">
        <v>24</v>
      </c>
      <c r="G32">
        <v>19</v>
      </c>
      <c r="H32">
        <v>5</v>
      </c>
      <c r="I32">
        <v>26</v>
      </c>
      <c r="J32">
        <v>5</v>
      </c>
      <c r="K32">
        <v>56925</v>
      </c>
    </row>
    <row r="33" spans="1:11" x14ac:dyDescent="0.3">
      <c r="A33" t="s">
        <v>396</v>
      </c>
      <c r="B33" s="72" t="s">
        <v>397</v>
      </c>
      <c r="C33">
        <v>743</v>
      </c>
      <c r="D33">
        <v>470</v>
      </c>
      <c r="E33">
        <v>1129</v>
      </c>
      <c r="F33">
        <v>27</v>
      </c>
      <c r="G33">
        <v>29</v>
      </c>
      <c r="H33">
        <v>0</v>
      </c>
      <c r="I33">
        <v>25</v>
      </c>
      <c r="J33">
        <v>5</v>
      </c>
      <c r="K33">
        <v>100512</v>
      </c>
    </row>
    <row r="34" spans="1:11" x14ac:dyDescent="0.3">
      <c r="A34" t="s">
        <v>398</v>
      </c>
      <c r="B34" s="72" t="s">
        <v>399</v>
      </c>
      <c r="C34">
        <v>533</v>
      </c>
      <c r="D34">
        <v>504</v>
      </c>
      <c r="E34">
        <v>842</v>
      </c>
      <c r="F34">
        <v>47</v>
      </c>
      <c r="G34">
        <v>85</v>
      </c>
      <c r="H34">
        <v>24</v>
      </c>
      <c r="I34">
        <v>31</v>
      </c>
      <c r="J34">
        <v>5</v>
      </c>
      <c r="K34">
        <v>76339</v>
      </c>
    </row>
    <row r="35" spans="1:11" x14ac:dyDescent="0.3">
      <c r="A35" t="s">
        <v>400</v>
      </c>
      <c r="B35" s="72" t="s">
        <v>401</v>
      </c>
      <c r="C35">
        <v>48</v>
      </c>
      <c r="D35">
        <v>117</v>
      </c>
      <c r="E35">
        <v>91</v>
      </c>
      <c r="F35">
        <v>37</v>
      </c>
      <c r="G35">
        <v>29</v>
      </c>
      <c r="H35">
        <v>5</v>
      </c>
      <c r="I35">
        <v>5</v>
      </c>
      <c r="J35">
        <v>5</v>
      </c>
      <c r="K35">
        <v>27001</v>
      </c>
    </row>
    <row r="36" spans="1:11" x14ac:dyDescent="0.3">
      <c r="A36" t="s">
        <v>402</v>
      </c>
      <c r="B36" s="72" t="s">
        <v>403</v>
      </c>
      <c r="C36">
        <v>75</v>
      </c>
      <c r="D36">
        <v>97</v>
      </c>
      <c r="E36">
        <v>147</v>
      </c>
      <c r="F36">
        <v>21</v>
      </c>
      <c r="G36">
        <v>0</v>
      </c>
      <c r="H36">
        <v>0</v>
      </c>
      <c r="I36">
        <v>5</v>
      </c>
      <c r="J36">
        <v>5</v>
      </c>
      <c r="K36">
        <v>28297</v>
      </c>
    </row>
    <row r="37" spans="1:11" x14ac:dyDescent="0.3">
      <c r="A37" t="s">
        <v>404</v>
      </c>
      <c r="B37" s="72" t="s">
        <v>405</v>
      </c>
      <c r="C37">
        <v>153</v>
      </c>
      <c r="D37">
        <v>270</v>
      </c>
      <c r="E37">
        <v>311</v>
      </c>
      <c r="F37">
        <v>100</v>
      </c>
      <c r="G37">
        <v>10</v>
      </c>
      <c r="H37">
        <v>5</v>
      </c>
      <c r="I37">
        <v>5</v>
      </c>
      <c r="J37">
        <v>20</v>
      </c>
      <c r="K37">
        <v>112771</v>
      </c>
    </row>
    <row r="38" spans="1:11" x14ac:dyDescent="0.3">
      <c r="A38" t="s">
        <v>406</v>
      </c>
      <c r="B38" s="72" t="s">
        <v>407</v>
      </c>
      <c r="C38">
        <v>77</v>
      </c>
      <c r="D38">
        <v>38</v>
      </c>
      <c r="E38">
        <v>111</v>
      </c>
      <c r="F38">
        <v>10</v>
      </c>
      <c r="G38">
        <v>0</v>
      </c>
      <c r="H38">
        <v>0</v>
      </c>
      <c r="I38">
        <v>0</v>
      </c>
      <c r="J38">
        <v>0</v>
      </c>
      <c r="K38">
        <v>21089</v>
      </c>
    </row>
    <row r="39" spans="1:11" x14ac:dyDescent="0.3">
      <c r="A39" t="s">
        <v>408</v>
      </c>
      <c r="B39" s="72" t="s">
        <v>409</v>
      </c>
      <c r="C39">
        <v>43</v>
      </c>
      <c r="D39">
        <v>40</v>
      </c>
      <c r="E39">
        <v>74</v>
      </c>
      <c r="F39">
        <v>20</v>
      </c>
      <c r="G39">
        <v>0</v>
      </c>
      <c r="H39">
        <v>0</v>
      </c>
      <c r="I39">
        <v>10</v>
      </c>
      <c r="J39">
        <v>0</v>
      </c>
      <c r="K39">
        <v>18438</v>
      </c>
    </row>
    <row r="40" spans="1:11" x14ac:dyDescent="0.3">
      <c r="A40" t="s">
        <v>410</v>
      </c>
      <c r="B40" s="72" t="s">
        <v>411</v>
      </c>
      <c r="C40">
        <v>32</v>
      </c>
      <c r="D40">
        <v>24</v>
      </c>
      <c r="E40">
        <v>51</v>
      </c>
      <c r="F40">
        <v>5</v>
      </c>
      <c r="G40">
        <v>0</v>
      </c>
      <c r="H40">
        <v>0</v>
      </c>
      <c r="I40">
        <v>5</v>
      </c>
      <c r="J40">
        <v>0</v>
      </c>
      <c r="K40">
        <v>3881</v>
      </c>
    </row>
    <row r="41" spans="1:11" x14ac:dyDescent="0.3">
      <c r="A41" t="s">
        <v>412</v>
      </c>
      <c r="B41" s="72" t="s">
        <v>413</v>
      </c>
      <c r="C41">
        <v>71</v>
      </c>
      <c r="D41">
        <v>42</v>
      </c>
      <c r="E41">
        <v>93</v>
      </c>
      <c r="F41">
        <v>16</v>
      </c>
      <c r="G41">
        <v>0</v>
      </c>
      <c r="H41">
        <v>0</v>
      </c>
      <c r="I41">
        <v>5</v>
      </c>
      <c r="J41">
        <v>5</v>
      </c>
      <c r="K41">
        <v>14423</v>
      </c>
    </row>
    <row r="42" spans="1:11" x14ac:dyDescent="0.3">
      <c r="A42" t="s">
        <v>414</v>
      </c>
      <c r="B42" s="72" t="s">
        <v>415</v>
      </c>
      <c r="C42">
        <v>5</v>
      </c>
      <c r="D42">
        <v>5</v>
      </c>
      <c r="E42">
        <v>15</v>
      </c>
      <c r="F42">
        <v>5</v>
      </c>
      <c r="G42">
        <v>0</v>
      </c>
      <c r="H42">
        <v>0</v>
      </c>
      <c r="I42">
        <v>0</v>
      </c>
      <c r="J42">
        <v>0</v>
      </c>
      <c r="K42">
        <v>1403</v>
      </c>
    </row>
    <row r="43" spans="1:11" x14ac:dyDescent="0.3">
      <c r="A43" t="s">
        <v>416</v>
      </c>
      <c r="B43" s="72" t="s">
        <v>417</v>
      </c>
      <c r="C43">
        <v>60</v>
      </c>
      <c r="D43">
        <v>56</v>
      </c>
      <c r="E43">
        <v>95</v>
      </c>
      <c r="F43">
        <v>14</v>
      </c>
      <c r="G43">
        <v>0</v>
      </c>
      <c r="H43">
        <v>0</v>
      </c>
      <c r="I43">
        <v>5</v>
      </c>
      <c r="J43">
        <v>0</v>
      </c>
      <c r="K43">
        <v>22520</v>
      </c>
    </row>
    <row r="44" spans="1:11" x14ac:dyDescent="0.3">
      <c r="A44" t="s">
        <v>418</v>
      </c>
      <c r="B44" s="72" t="s">
        <v>419</v>
      </c>
      <c r="C44">
        <v>5</v>
      </c>
      <c r="D44">
        <v>5</v>
      </c>
      <c r="E44">
        <v>5</v>
      </c>
      <c r="F44">
        <v>0</v>
      </c>
      <c r="G44">
        <v>0</v>
      </c>
      <c r="H44">
        <v>0</v>
      </c>
      <c r="I44">
        <v>5</v>
      </c>
      <c r="J44">
        <v>0</v>
      </c>
      <c r="K44">
        <v>1079</v>
      </c>
    </row>
    <row r="45" spans="1:11" x14ac:dyDescent="0.3">
      <c r="A45" t="s">
        <v>420</v>
      </c>
      <c r="B45" s="72" t="s">
        <v>421</v>
      </c>
      <c r="C45">
        <v>371</v>
      </c>
      <c r="D45">
        <v>168</v>
      </c>
      <c r="E45">
        <v>495</v>
      </c>
      <c r="F45">
        <v>28</v>
      </c>
      <c r="G45">
        <v>5</v>
      </c>
      <c r="H45">
        <v>5</v>
      </c>
      <c r="I45">
        <v>5</v>
      </c>
      <c r="J45">
        <v>5</v>
      </c>
      <c r="K45">
        <v>27165</v>
      </c>
    </row>
    <row r="46" spans="1:11" x14ac:dyDescent="0.3">
      <c r="A46" t="s">
        <v>422</v>
      </c>
      <c r="B46" s="72" t="s">
        <v>423</v>
      </c>
      <c r="C46">
        <v>170</v>
      </c>
      <c r="D46">
        <v>161</v>
      </c>
      <c r="E46">
        <v>287</v>
      </c>
      <c r="F46">
        <v>19</v>
      </c>
      <c r="G46">
        <v>25</v>
      </c>
      <c r="H46">
        <v>0</v>
      </c>
      <c r="I46">
        <v>5</v>
      </c>
      <c r="J46">
        <v>5</v>
      </c>
      <c r="K46">
        <v>44136</v>
      </c>
    </row>
    <row r="47" spans="1:11" x14ac:dyDescent="0.3">
      <c r="A47" t="s">
        <v>424</v>
      </c>
      <c r="B47" s="72" t="s">
        <v>425</v>
      </c>
      <c r="C47">
        <v>373</v>
      </c>
      <c r="D47">
        <v>285</v>
      </c>
      <c r="E47">
        <v>584</v>
      </c>
      <c r="F47">
        <v>5</v>
      </c>
      <c r="G47">
        <v>57</v>
      </c>
      <c r="H47">
        <v>0</v>
      </c>
      <c r="I47">
        <v>5</v>
      </c>
      <c r="J47">
        <v>0</v>
      </c>
      <c r="K47">
        <v>65454</v>
      </c>
    </row>
    <row r="48" spans="1:11" x14ac:dyDescent="0.3">
      <c r="A48" t="s">
        <v>426</v>
      </c>
      <c r="B48" s="72" t="s">
        <v>427</v>
      </c>
      <c r="C48">
        <v>12</v>
      </c>
      <c r="D48">
        <v>13</v>
      </c>
      <c r="E48">
        <v>25</v>
      </c>
      <c r="F48">
        <v>0</v>
      </c>
      <c r="G48">
        <v>0</v>
      </c>
      <c r="H48">
        <v>0</v>
      </c>
      <c r="I48">
        <v>0</v>
      </c>
      <c r="J48">
        <v>0</v>
      </c>
      <c r="K48">
        <v>4645</v>
      </c>
    </row>
    <row r="49" spans="1:11" x14ac:dyDescent="0.3">
      <c r="A49" t="s">
        <v>428</v>
      </c>
      <c r="B49" s="72" t="s">
        <v>429</v>
      </c>
      <c r="C49">
        <v>39</v>
      </c>
      <c r="D49">
        <v>17</v>
      </c>
      <c r="E49">
        <v>53</v>
      </c>
      <c r="F49">
        <v>5</v>
      </c>
      <c r="G49">
        <v>0</v>
      </c>
      <c r="H49">
        <v>0</v>
      </c>
      <c r="I49">
        <v>5</v>
      </c>
      <c r="J49">
        <v>0</v>
      </c>
      <c r="K49">
        <v>6195</v>
      </c>
    </row>
    <row r="50" spans="1:11" x14ac:dyDescent="0.3">
      <c r="A50" t="s">
        <v>430</v>
      </c>
      <c r="B50" s="72" t="s">
        <v>431</v>
      </c>
      <c r="C50">
        <v>319</v>
      </c>
      <c r="D50">
        <v>660</v>
      </c>
      <c r="E50">
        <v>565</v>
      </c>
      <c r="F50">
        <v>16</v>
      </c>
      <c r="G50">
        <v>221</v>
      </c>
      <c r="H50">
        <v>146</v>
      </c>
      <c r="I50">
        <v>10</v>
      </c>
      <c r="J50">
        <v>12</v>
      </c>
      <c r="K50">
        <v>81676</v>
      </c>
    </row>
    <row r="51" spans="1:11" x14ac:dyDescent="0.3">
      <c r="A51" t="s">
        <v>432</v>
      </c>
      <c r="B51" s="72" t="s">
        <v>433</v>
      </c>
      <c r="C51">
        <v>557</v>
      </c>
      <c r="D51">
        <v>458</v>
      </c>
      <c r="E51">
        <v>877</v>
      </c>
      <c r="F51">
        <v>42</v>
      </c>
      <c r="G51">
        <v>79</v>
      </c>
      <c r="H51">
        <v>5</v>
      </c>
      <c r="I51">
        <v>15</v>
      </c>
      <c r="J51">
        <v>20</v>
      </c>
      <c r="K51">
        <v>107655</v>
      </c>
    </row>
    <row r="52" spans="1:11" x14ac:dyDescent="0.3">
      <c r="A52" t="s">
        <v>434</v>
      </c>
      <c r="B52" s="72" t="s">
        <v>435</v>
      </c>
      <c r="C52">
        <v>97</v>
      </c>
      <c r="D52">
        <v>71</v>
      </c>
      <c r="E52">
        <v>162</v>
      </c>
      <c r="F52">
        <v>5</v>
      </c>
      <c r="G52">
        <v>0</v>
      </c>
      <c r="H52">
        <v>0</v>
      </c>
      <c r="I52">
        <v>0</v>
      </c>
      <c r="J52">
        <v>0</v>
      </c>
      <c r="K52">
        <v>26961</v>
      </c>
    </row>
    <row r="53" spans="1:11" x14ac:dyDescent="0.3">
      <c r="A53" t="s">
        <v>436</v>
      </c>
      <c r="B53" s="72" t="s">
        <v>437</v>
      </c>
      <c r="C53">
        <v>444</v>
      </c>
      <c r="D53">
        <v>246</v>
      </c>
      <c r="E53">
        <v>662</v>
      </c>
      <c r="F53">
        <v>5</v>
      </c>
      <c r="G53">
        <v>5</v>
      </c>
      <c r="H53">
        <v>0</v>
      </c>
      <c r="I53">
        <v>11</v>
      </c>
      <c r="J53">
        <v>5</v>
      </c>
      <c r="K53">
        <v>39884</v>
      </c>
    </row>
    <row r="54" spans="1:11" x14ac:dyDescent="0.3">
      <c r="A54" t="s">
        <v>438</v>
      </c>
      <c r="B54" s="72" t="s">
        <v>174</v>
      </c>
      <c r="C54">
        <v>98</v>
      </c>
      <c r="D54">
        <v>70</v>
      </c>
      <c r="E54">
        <v>148</v>
      </c>
      <c r="F54">
        <v>16</v>
      </c>
      <c r="G54">
        <v>0</v>
      </c>
      <c r="H54">
        <v>0</v>
      </c>
      <c r="I54">
        <v>5</v>
      </c>
      <c r="J54">
        <v>5</v>
      </c>
      <c r="K54">
        <v>13993</v>
      </c>
    </row>
    <row r="55" spans="1:11" x14ac:dyDescent="0.3">
      <c r="A55" t="s">
        <v>439</v>
      </c>
      <c r="B55" s="72" t="s">
        <v>440</v>
      </c>
      <c r="C55">
        <v>28</v>
      </c>
      <c r="D55">
        <v>39</v>
      </c>
      <c r="E55">
        <v>56</v>
      </c>
      <c r="F55">
        <v>5</v>
      </c>
      <c r="G55">
        <v>5</v>
      </c>
      <c r="H55">
        <v>5</v>
      </c>
      <c r="I55">
        <v>5</v>
      </c>
      <c r="J55">
        <v>5</v>
      </c>
      <c r="K55">
        <v>9022</v>
      </c>
    </row>
    <row r="56" spans="1:11" x14ac:dyDescent="0.3">
      <c r="A56" t="s">
        <v>441</v>
      </c>
      <c r="B56" s="72" t="s">
        <v>442</v>
      </c>
      <c r="C56">
        <v>66</v>
      </c>
      <c r="D56">
        <v>22</v>
      </c>
      <c r="E56">
        <v>87</v>
      </c>
      <c r="F56">
        <v>0</v>
      </c>
      <c r="G56">
        <v>0</v>
      </c>
      <c r="H56">
        <v>0</v>
      </c>
      <c r="I56">
        <v>5</v>
      </c>
      <c r="J56">
        <v>0</v>
      </c>
      <c r="K56">
        <v>7520</v>
      </c>
    </row>
    <row r="57" spans="1:11" x14ac:dyDescent="0.3">
      <c r="A57" t="s">
        <v>443</v>
      </c>
      <c r="B57" s="72" t="s">
        <v>444</v>
      </c>
      <c r="C57">
        <v>19</v>
      </c>
      <c r="D57">
        <v>11</v>
      </c>
      <c r="E57">
        <v>29</v>
      </c>
      <c r="F57">
        <v>5</v>
      </c>
      <c r="G57">
        <v>0</v>
      </c>
      <c r="H57">
        <v>0</v>
      </c>
      <c r="I57">
        <v>0</v>
      </c>
      <c r="J57">
        <v>0</v>
      </c>
      <c r="K57">
        <v>7525</v>
      </c>
    </row>
    <row r="58" spans="1:11" x14ac:dyDescent="0.3">
      <c r="A58" t="s">
        <v>445</v>
      </c>
      <c r="B58" s="72" t="s">
        <v>446</v>
      </c>
      <c r="C58">
        <v>440</v>
      </c>
      <c r="D58">
        <v>336</v>
      </c>
      <c r="E58">
        <v>720</v>
      </c>
      <c r="F58">
        <v>41</v>
      </c>
      <c r="G58">
        <v>5</v>
      </c>
      <c r="H58">
        <v>5</v>
      </c>
      <c r="I58">
        <v>10</v>
      </c>
      <c r="J58">
        <v>5</v>
      </c>
      <c r="K58">
        <v>85085</v>
      </c>
    </row>
    <row r="59" spans="1:11" x14ac:dyDescent="0.3">
      <c r="A59" t="s">
        <v>447</v>
      </c>
      <c r="B59" s="72" t="s">
        <v>448</v>
      </c>
      <c r="C59">
        <v>135</v>
      </c>
      <c r="D59">
        <v>138</v>
      </c>
      <c r="E59">
        <v>206</v>
      </c>
      <c r="F59">
        <v>18</v>
      </c>
      <c r="G59">
        <v>27</v>
      </c>
      <c r="H59">
        <v>5</v>
      </c>
      <c r="I59">
        <v>0</v>
      </c>
      <c r="J59">
        <v>16</v>
      </c>
      <c r="K59">
        <v>47886</v>
      </c>
    </row>
    <row r="60" spans="1:11" x14ac:dyDescent="0.3">
      <c r="A60" t="s">
        <v>449</v>
      </c>
      <c r="B60" s="72" t="s">
        <v>450</v>
      </c>
      <c r="C60">
        <v>91</v>
      </c>
      <c r="D60">
        <v>55</v>
      </c>
      <c r="E60">
        <v>139</v>
      </c>
      <c r="F60">
        <v>5</v>
      </c>
      <c r="G60">
        <v>5</v>
      </c>
      <c r="H60">
        <v>0</v>
      </c>
      <c r="I60">
        <v>5</v>
      </c>
      <c r="J60">
        <v>0</v>
      </c>
      <c r="K60">
        <v>18017</v>
      </c>
    </row>
    <row r="61" spans="1:11" x14ac:dyDescent="0.3">
      <c r="A61" t="s">
        <v>451</v>
      </c>
      <c r="B61" s="72" t="s">
        <v>452</v>
      </c>
      <c r="C61">
        <v>15</v>
      </c>
      <c r="D61">
        <v>71</v>
      </c>
      <c r="E61">
        <v>41</v>
      </c>
      <c r="F61">
        <v>31</v>
      </c>
      <c r="G61">
        <v>14</v>
      </c>
      <c r="H61">
        <v>0</v>
      </c>
      <c r="I61">
        <v>0</v>
      </c>
      <c r="J61">
        <v>0</v>
      </c>
      <c r="K61">
        <v>8908</v>
      </c>
    </row>
    <row r="62" spans="1:11" x14ac:dyDescent="0.3">
      <c r="A62" t="s">
        <v>453</v>
      </c>
      <c r="B62" s="72" t="s">
        <v>454</v>
      </c>
      <c r="C62">
        <v>387</v>
      </c>
      <c r="D62">
        <v>326</v>
      </c>
      <c r="E62">
        <v>647</v>
      </c>
      <c r="F62">
        <v>49</v>
      </c>
      <c r="G62">
        <v>5</v>
      </c>
      <c r="H62">
        <v>10</v>
      </c>
      <c r="I62">
        <v>5</v>
      </c>
      <c r="J62">
        <v>0</v>
      </c>
      <c r="K62">
        <v>114411</v>
      </c>
    </row>
    <row r="63" spans="1:11" x14ac:dyDescent="0.3">
      <c r="A63" t="s">
        <v>455</v>
      </c>
      <c r="B63" s="72" t="s">
        <v>456</v>
      </c>
      <c r="C63">
        <v>10</v>
      </c>
      <c r="D63">
        <v>20</v>
      </c>
      <c r="E63">
        <v>23</v>
      </c>
      <c r="F63">
        <v>5</v>
      </c>
      <c r="G63">
        <v>5</v>
      </c>
      <c r="H63">
        <v>0</v>
      </c>
      <c r="I63">
        <v>0</v>
      </c>
      <c r="J63">
        <v>0</v>
      </c>
      <c r="K63">
        <v>15873</v>
      </c>
    </row>
    <row r="64" spans="1:11" x14ac:dyDescent="0.3">
      <c r="A64" t="s">
        <v>457</v>
      </c>
      <c r="B64" s="72" t="s">
        <v>458</v>
      </c>
      <c r="C64">
        <v>82</v>
      </c>
      <c r="D64">
        <v>82</v>
      </c>
      <c r="E64">
        <v>138</v>
      </c>
      <c r="F64">
        <v>13</v>
      </c>
      <c r="G64">
        <v>5</v>
      </c>
      <c r="H64">
        <v>5</v>
      </c>
      <c r="I64">
        <v>5</v>
      </c>
      <c r="J64">
        <v>0</v>
      </c>
      <c r="K64">
        <v>17021</v>
      </c>
    </row>
    <row r="65" spans="1:11" x14ac:dyDescent="0.3">
      <c r="A65" t="s">
        <v>459</v>
      </c>
      <c r="B65" s="72" t="s">
        <v>460</v>
      </c>
      <c r="C65">
        <v>718</v>
      </c>
      <c r="D65">
        <v>879</v>
      </c>
      <c r="E65">
        <v>1245</v>
      </c>
      <c r="F65">
        <v>57</v>
      </c>
      <c r="G65">
        <v>211</v>
      </c>
      <c r="H65">
        <v>24</v>
      </c>
      <c r="I65">
        <v>54</v>
      </c>
      <c r="J65">
        <v>15</v>
      </c>
      <c r="K65">
        <v>119682</v>
      </c>
    </row>
    <row r="66" spans="1:11" x14ac:dyDescent="0.3">
      <c r="A66" t="s">
        <v>461</v>
      </c>
      <c r="B66" s="72" t="s">
        <v>462</v>
      </c>
      <c r="C66">
        <v>178</v>
      </c>
      <c r="D66">
        <v>176</v>
      </c>
      <c r="E66">
        <v>311</v>
      </c>
      <c r="F66">
        <v>17</v>
      </c>
      <c r="G66">
        <v>21</v>
      </c>
      <c r="H66">
        <v>0</v>
      </c>
      <c r="I66">
        <v>10</v>
      </c>
      <c r="J66">
        <v>5</v>
      </c>
      <c r="K66">
        <v>62507</v>
      </c>
    </row>
    <row r="67" spans="1:11" x14ac:dyDescent="0.3">
      <c r="A67" t="s">
        <v>463</v>
      </c>
      <c r="B67" s="72" t="s">
        <v>464</v>
      </c>
      <c r="C67">
        <v>324</v>
      </c>
      <c r="D67">
        <v>184</v>
      </c>
      <c r="E67">
        <v>463</v>
      </c>
      <c r="F67">
        <v>27</v>
      </c>
      <c r="G67">
        <v>5</v>
      </c>
      <c r="H67">
        <v>0</v>
      </c>
      <c r="I67">
        <v>11</v>
      </c>
      <c r="J67">
        <v>5</v>
      </c>
      <c r="K67">
        <v>47130</v>
      </c>
    </row>
    <row r="68" spans="1:11" x14ac:dyDescent="0.3">
      <c r="A68" t="s">
        <v>465</v>
      </c>
      <c r="B68" s="72" t="s">
        <v>466</v>
      </c>
      <c r="C68">
        <v>188</v>
      </c>
      <c r="D68">
        <v>286</v>
      </c>
      <c r="E68">
        <v>358</v>
      </c>
      <c r="F68">
        <v>5</v>
      </c>
      <c r="G68">
        <v>59</v>
      </c>
      <c r="H68">
        <v>5</v>
      </c>
      <c r="I68">
        <v>5</v>
      </c>
      <c r="J68">
        <v>40</v>
      </c>
      <c r="K68">
        <v>49633</v>
      </c>
    </row>
    <row r="69" spans="1:11" x14ac:dyDescent="0.3">
      <c r="A69" t="s">
        <v>467</v>
      </c>
      <c r="B69" s="72" t="s">
        <v>468</v>
      </c>
      <c r="C69">
        <v>414</v>
      </c>
      <c r="D69">
        <v>595</v>
      </c>
      <c r="E69">
        <v>654</v>
      </c>
      <c r="F69">
        <v>302</v>
      </c>
      <c r="G69">
        <v>30</v>
      </c>
      <c r="H69">
        <v>0</v>
      </c>
      <c r="I69">
        <v>10</v>
      </c>
      <c r="J69">
        <v>10</v>
      </c>
      <c r="K69">
        <v>80045</v>
      </c>
    </row>
    <row r="70" spans="1:11" x14ac:dyDescent="0.3">
      <c r="A70" t="s">
        <v>469</v>
      </c>
      <c r="B70" s="72" t="s">
        <v>470</v>
      </c>
      <c r="C70">
        <v>365</v>
      </c>
      <c r="D70">
        <v>375</v>
      </c>
      <c r="E70">
        <v>597</v>
      </c>
      <c r="F70">
        <v>19</v>
      </c>
      <c r="G70">
        <v>85</v>
      </c>
      <c r="H70">
        <v>26</v>
      </c>
      <c r="I70">
        <v>21</v>
      </c>
      <c r="J70">
        <v>0</v>
      </c>
      <c r="K70">
        <v>95361</v>
      </c>
    </row>
    <row r="71" spans="1:11" x14ac:dyDescent="0.3">
      <c r="A71" t="s">
        <v>471</v>
      </c>
      <c r="B71" s="72" t="s">
        <v>472</v>
      </c>
      <c r="C71">
        <v>225</v>
      </c>
      <c r="D71">
        <v>165</v>
      </c>
      <c r="E71">
        <v>377</v>
      </c>
      <c r="F71">
        <v>5</v>
      </c>
      <c r="G71">
        <v>5</v>
      </c>
      <c r="H71">
        <v>0</v>
      </c>
      <c r="I71">
        <v>5</v>
      </c>
      <c r="J71">
        <v>0</v>
      </c>
      <c r="K71">
        <v>82800</v>
      </c>
    </row>
    <row r="72" spans="1:11" x14ac:dyDescent="0.3">
      <c r="A72" t="s">
        <v>473</v>
      </c>
      <c r="B72" s="72" t="s">
        <v>474</v>
      </c>
      <c r="C72">
        <v>81</v>
      </c>
      <c r="D72">
        <v>55</v>
      </c>
      <c r="E72">
        <v>121</v>
      </c>
      <c r="F72">
        <v>11</v>
      </c>
      <c r="G72">
        <v>0</v>
      </c>
      <c r="H72">
        <v>0</v>
      </c>
      <c r="I72">
        <v>5</v>
      </c>
      <c r="J72">
        <v>0</v>
      </c>
      <c r="K72">
        <v>23279</v>
      </c>
    </row>
    <row r="73" spans="1:11" x14ac:dyDescent="0.3">
      <c r="A73" t="s">
        <v>475</v>
      </c>
      <c r="B73" s="72" t="s">
        <v>476</v>
      </c>
      <c r="C73">
        <v>2050</v>
      </c>
      <c r="D73">
        <v>1377</v>
      </c>
      <c r="E73">
        <v>3074</v>
      </c>
      <c r="F73">
        <v>98</v>
      </c>
      <c r="G73">
        <v>170</v>
      </c>
      <c r="H73">
        <v>33</v>
      </c>
      <c r="I73">
        <v>46</v>
      </c>
      <c r="J73">
        <v>10</v>
      </c>
      <c r="K73">
        <v>264760</v>
      </c>
    </row>
    <row r="74" spans="1:11" x14ac:dyDescent="0.3">
      <c r="A74" t="s">
        <v>477</v>
      </c>
      <c r="B74" s="72" t="s">
        <v>478</v>
      </c>
      <c r="C74">
        <v>394</v>
      </c>
      <c r="D74">
        <v>570</v>
      </c>
      <c r="E74">
        <v>718</v>
      </c>
      <c r="F74">
        <v>136</v>
      </c>
      <c r="G74">
        <v>75</v>
      </c>
      <c r="H74">
        <v>10</v>
      </c>
      <c r="I74">
        <v>17</v>
      </c>
      <c r="J74">
        <v>5</v>
      </c>
      <c r="K74">
        <v>88679</v>
      </c>
    </row>
    <row r="75" spans="1:11" x14ac:dyDescent="0.3">
      <c r="A75" t="s">
        <v>479</v>
      </c>
      <c r="B75" s="72" t="s">
        <v>480</v>
      </c>
      <c r="C75">
        <v>157</v>
      </c>
      <c r="D75">
        <v>224</v>
      </c>
      <c r="E75">
        <v>267</v>
      </c>
      <c r="F75">
        <v>28</v>
      </c>
      <c r="G75">
        <v>41</v>
      </c>
      <c r="H75">
        <v>35</v>
      </c>
      <c r="I75">
        <v>5</v>
      </c>
      <c r="J75">
        <v>5</v>
      </c>
      <c r="K75">
        <v>36568</v>
      </c>
    </row>
    <row r="76" spans="1:11" x14ac:dyDescent="0.3">
      <c r="A76" t="s">
        <v>481</v>
      </c>
      <c r="B76" s="72" t="s">
        <v>482</v>
      </c>
      <c r="C76">
        <v>36</v>
      </c>
      <c r="D76">
        <v>41</v>
      </c>
      <c r="E76">
        <v>66</v>
      </c>
      <c r="F76">
        <v>0</v>
      </c>
      <c r="G76">
        <v>5</v>
      </c>
      <c r="H76">
        <v>5</v>
      </c>
      <c r="I76">
        <v>0</v>
      </c>
      <c r="J76">
        <v>5</v>
      </c>
      <c r="K76">
        <v>12970</v>
      </c>
    </row>
    <row r="77" spans="1:11" x14ac:dyDescent="0.3">
      <c r="A77" t="s">
        <v>483</v>
      </c>
      <c r="B77" s="72" t="s">
        <v>484</v>
      </c>
      <c r="C77">
        <v>116</v>
      </c>
      <c r="D77">
        <v>153</v>
      </c>
      <c r="E77">
        <v>170</v>
      </c>
      <c r="F77">
        <v>91</v>
      </c>
      <c r="G77">
        <v>5</v>
      </c>
      <c r="H77">
        <v>0</v>
      </c>
      <c r="I77">
        <v>5</v>
      </c>
      <c r="J77">
        <v>5</v>
      </c>
      <c r="K77">
        <v>15644</v>
      </c>
    </row>
    <row r="78" spans="1:11" x14ac:dyDescent="0.3">
      <c r="A78" t="s">
        <v>485</v>
      </c>
      <c r="B78" s="72" t="s">
        <v>486</v>
      </c>
      <c r="C78">
        <v>31</v>
      </c>
      <c r="D78">
        <v>60</v>
      </c>
      <c r="E78">
        <v>78</v>
      </c>
      <c r="F78">
        <v>12</v>
      </c>
      <c r="G78">
        <v>0</v>
      </c>
      <c r="H78">
        <v>0</v>
      </c>
      <c r="I78">
        <v>5</v>
      </c>
      <c r="J78">
        <v>0</v>
      </c>
      <c r="K78">
        <v>11144</v>
      </c>
    </row>
    <row r="79" spans="1:11" x14ac:dyDescent="0.3">
      <c r="A79" t="s">
        <v>487</v>
      </c>
      <c r="B79" s="72" t="s">
        <v>488</v>
      </c>
      <c r="C79">
        <v>652</v>
      </c>
      <c r="D79">
        <v>607</v>
      </c>
      <c r="E79">
        <v>1011</v>
      </c>
      <c r="F79">
        <v>85</v>
      </c>
      <c r="G79">
        <v>84</v>
      </c>
      <c r="H79">
        <v>34</v>
      </c>
      <c r="I79">
        <v>40</v>
      </c>
      <c r="J79">
        <v>5</v>
      </c>
      <c r="K79">
        <v>129584</v>
      </c>
    </row>
    <row r="80" spans="1:11" x14ac:dyDescent="0.3">
      <c r="A80" t="s">
        <v>489</v>
      </c>
      <c r="B80" s="72" t="s">
        <v>490</v>
      </c>
      <c r="C80">
        <v>173</v>
      </c>
      <c r="D80">
        <v>185</v>
      </c>
      <c r="E80">
        <v>338</v>
      </c>
      <c r="F80">
        <v>5</v>
      </c>
      <c r="G80">
        <v>5</v>
      </c>
      <c r="H80">
        <v>0</v>
      </c>
      <c r="I80">
        <v>5</v>
      </c>
      <c r="J80">
        <v>0</v>
      </c>
      <c r="K80">
        <v>45975</v>
      </c>
    </row>
    <row r="81" spans="1:11" x14ac:dyDescent="0.3">
      <c r="A81" t="s">
        <v>491</v>
      </c>
      <c r="B81" s="72" t="s">
        <v>492</v>
      </c>
      <c r="C81">
        <v>54</v>
      </c>
      <c r="D81">
        <v>44</v>
      </c>
      <c r="E81">
        <v>91</v>
      </c>
      <c r="F81">
        <v>5</v>
      </c>
      <c r="G81">
        <v>0</v>
      </c>
      <c r="H81">
        <v>0</v>
      </c>
      <c r="I81">
        <v>5</v>
      </c>
      <c r="J81">
        <v>5</v>
      </c>
      <c r="K81">
        <v>18339</v>
      </c>
    </row>
    <row r="82" spans="1:11" x14ac:dyDescent="0.3">
      <c r="A82" t="s">
        <v>493</v>
      </c>
      <c r="B82" s="72" t="s">
        <v>494</v>
      </c>
      <c r="C82">
        <v>26</v>
      </c>
      <c r="D82">
        <v>46</v>
      </c>
      <c r="E82">
        <v>63</v>
      </c>
      <c r="F82">
        <v>5</v>
      </c>
      <c r="G82">
        <v>5</v>
      </c>
      <c r="H82">
        <v>0</v>
      </c>
      <c r="I82">
        <v>5</v>
      </c>
      <c r="J82">
        <v>5</v>
      </c>
      <c r="K82">
        <v>10545</v>
      </c>
    </row>
    <row r="83" spans="1:11" x14ac:dyDescent="0.3">
      <c r="A83" t="s">
        <v>495</v>
      </c>
      <c r="B83" s="72" t="s">
        <v>496</v>
      </c>
      <c r="C83">
        <v>278</v>
      </c>
      <c r="D83">
        <v>286</v>
      </c>
      <c r="E83">
        <v>473</v>
      </c>
      <c r="F83">
        <v>31</v>
      </c>
      <c r="G83">
        <v>37</v>
      </c>
      <c r="H83">
        <v>5</v>
      </c>
      <c r="I83">
        <v>11</v>
      </c>
      <c r="J83">
        <v>5</v>
      </c>
      <c r="K83">
        <v>59628</v>
      </c>
    </row>
    <row r="84" spans="1:11" x14ac:dyDescent="0.3">
      <c r="A84" t="s">
        <v>497</v>
      </c>
      <c r="B84" s="72" t="s">
        <v>498</v>
      </c>
      <c r="C84">
        <v>48</v>
      </c>
      <c r="D84">
        <v>25</v>
      </c>
      <c r="E84">
        <v>61</v>
      </c>
      <c r="F84">
        <v>5</v>
      </c>
      <c r="G84">
        <v>5</v>
      </c>
      <c r="H84">
        <v>0</v>
      </c>
      <c r="I84">
        <v>5</v>
      </c>
      <c r="J84">
        <v>5</v>
      </c>
      <c r="K84">
        <v>7573</v>
      </c>
    </row>
    <row r="85" spans="1:11" x14ac:dyDescent="0.3">
      <c r="A85" t="s">
        <v>499</v>
      </c>
      <c r="B85" s="72" t="s">
        <v>500</v>
      </c>
      <c r="C85">
        <v>116</v>
      </c>
      <c r="D85">
        <v>54</v>
      </c>
      <c r="E85">
        <v>166</v>
      </c>
      <c r="F85">
        <v>0</v>
      </c>
      <c r="G85">
        <v>5</v>
      </c>
      <c r="H85">
        <v>0</v>
      </c>
      <c r="I85">
        <v>5</v>
      </c>
      <c r="J85">
        <v>5</v>
      </c>
      <c r="K85">
        <v>12363</v>
      </c>
    </row>
    <row r="86" spans="1:11" x14ac:dyDescent="0.3">
      <c r="A86" t="s">
        <v>501</v>
      </c>
      <c r="B86" s="72" t="s">
        <v>502</v>
      </c>
      <c r="C86">
        <v>972</v>
      </c>
      <c r="D86">
        <v>806</v>
      </c>
      <c r="E86">
        <v>1450</v>
      </c>
      <c r="F86">
        <v>86</v>
      </c>
      <c r="G86">
        <v>130</v>
      </c>
      <c r="H86">
        <v>10</v>
      </c>
      <c r="I86">
        <v>97</v>
      </c>
      <c r="J86">
        <v>10</v>
      </c>
      <c r="K86">
        <v>136517</v>
      </c>
    </row>
    <row r="87" spans="1:11" x14ac:dyDescent="0.3">
      <c r="A87" t="s">
        <v>503</v>
      </c>
      <c r="B87" s="72" t="s">
        <v>504</v>
      </c>
      <c r="C87">
        <v>533</v>
      </c>
      <c r="D87">
        <v>763</v>
      </c>
      <c r="E87">
        <v>856</v>
      </c>
      <c r="F87">
        <v>205</v>
      </c>
      <c r="G87">
        <v>174</v>
      </c>
      <c r="H87">
        <v>42</v>
      </c>
      <c r="I87">
        <v>20</v>
      </c>
      <c r="J87">
        <v>15</v>
      </c>
      <c r="K87">
        <v>130763</v>
      </c>
    </row>
    <row r="88" spans="1:11" x14ac:dyDescent="0.3">
      <c r="A88" t="s">
        <v>505</v>
      </c>
      <c r="B88" s="72" t="s">
        <v>506</v>
      </c>
      <c r="C88">
        <v>85</v>
      </c>
      <c r="D88">
        <v>57</v>
      </c>
      <c r="E88">
        <v>127</v>
      </c>
      <c r="F88">
        <v>12</v>
      </c>
      <c r="G88">
        <v>5</v>
      </c>
      <c r="H88">
        <v>0</v>
      </c>
      <c r="I88">
        <v>5</v>
      </c>
      <c r="J88">
        <v>0</v>
      </c>
      <c r="K88">
        <v>22596</v>
      </c>
    </row>
    <row r="89" spans="1:11" x14ac:dyDescent="0.3">
      <c r="A89" t="s">
        <v>507</v>
      </c>
      <c r="B89" s="72" t="s">
        <v>508</v>
      </c>
      <c r="C89">
        <v>136</v>
      </c>
      <c r="D89">
        <v>93</v>
      </c>
      <c r="E89">
        <v>197</v>
      </c>
      <c r="F89">
        <v>25</v>
      </c>
      <c r="G89">
        <v>5</v>
      </c>
      <c r="H89">
        <v>0</v>
      </c>
      <c r="I89">
        <v>5</v>
      </c>
      <c r="J89">
        <v>0</v>
      </c>
      <c r="K89">
        <v>14970</v>
      </c>
    </row>
    <row r="90" spans="1:11" x14ac:dyDescent="0.3">
      <c r="A90" t="s">
        <v>509</v>
      </c>
      <c r="B90" s="72" t="s">
        <v>510</v>
      </c>
      <c r="C90">
        <v>604</v>
      </c>
      <c r="D90">
        <v>614</v>
      </c>
      <c r="E90">
        <v>1026</v>
      </c>
      <c r="F90">
        <v>32</v>
      </c>
      <c r="G90">
        <v>92</v>
      </c>
      <c r="H90">
        <v>49</v>
      </c>
      <c r="I90">
        <v>15</v>
      </c>
      <c r="J90">
        <v>15</v>
      </c>
      <c r="K90">
        <v>156917</v>
      </c>
    </row>
    <row r="91" spans="1:11" x14ac:dyDescent="0.3">
      <c r="A91" t="s">
        <v>511</v>
      </c>
      <c r="B91" s="72" t="s">
        <v>512</v>
      </c>
      <c r="C91">
        <v>37</v>
      </c>
      <c r="D91">
        <v>38</v>
      </c>
      <c r="E91">
        <v>70</v>
      </c>
      <c r="F91">
        <v>0</v>
      </c>
      <c r="G91">
        <v>0</v>
      </c>
      <c r="H91">
        <v>0</v>
      </c>
      <c r="I91">
        <v>5</v>
      </c>
      <c r="J91">
        <v>5</v>
      </c>
      <c r="K91">
        <v>23426</v>
      </c>
    </row>
    <row r="92" spans="1:11" x14ac:dyDescent="0.3">
      <c r="A92" t="s">
        <v>513</v>
      </c>
      <c r="B92" s="72" t="s">
        <v>514</v>
      </c>
      <c r="C92">
        <v>29</v>
      </c>
      <c r="D92">
        <v>31</v>
      </c>
      <c r="E92">
        <v>42</v>
      </c>
      <c r="F92">
        <v>18</v>
      </c>
      <c r="G92">
        <v>0</v>
      </c>
      <c r="H92">
        <v>0</v>
      </c>
      <c r="I92">
        <v>0</v>
      </c>
      <c r="J92">
        <v>0</v>
      </c>
      <c r="K92">
        <v>9793</v>
      </c>
    </row>
    <row r="93" spans="1:11" x14ac:dyDescent="0.3">
      <c r="A93" t="s">
        <v>515</v>
      </c>
      <c r="B93" s="72" t="s">
        <v>516</v>
      </c>
      <c r="C93">
        <v>334</v>
      </c>
      <c r="D93">
        <v>615</v>
      </c>
      <c r="E93">
        <v>547</v>
      </c>
      <c r="F93">
        <v>225</v>
      </c>
      <c r="G93">
        <v>84</v>
      </c>
      <c r="H93">
        <v>77</v>
      </c>
      <c r="I93">
        <v>10</v>
      </c>
      <c r="J93">
        <v>10</v>
      </c>
      <c r="K93">
        <v>113415</v>
      </c>
    </row>
    <row r="94" spans="1:11" x14ac:dyDescent="0.3">
      <c r="A94" t="s">
        <v>517</v>
      </c>
      <c r="B94" s="72" t="s">
        <v>518</v>
      </c>
      <c r="C94">
        <v>23</v>
      </c>
      <c r="D94">
        <v>33</v>
      </c>
      <c r="E94">
        <v>40</v>
      </c>
      <c r="F94">
        <v>15</v>
      </c>
      <c r="G94">
        <v>0</v>
      </c>
      <c r="H94">
        <v>0</v>
      </c>
      <c r="I94">
        <v>5</v>
      </c>
      <c r="J94">
        <v>0</v>
      </c>
      <c r="K94">
        <v>9097</v>
      </c>
    </row>
    <row r="95" spans="1:11" x14ac:dyDescent="0.3">
      <c r="A95" t="s">
        <v>519</v>
      </c>
      <c r="B95" s="72" t="s">
        <v>520</v>
      </c>
      <c r="C95">
        <v>501</v>
      </c>
      <c r="D95">
        <v>554</v>
      </c>
      <c r="E95">
        <v>852</v>
      </c>
      <c r="F95">
        <v>63</v>
      </c>
      <c r="G95">
        <v>90</v>
      </c>
      <c r="H95">
        <v>22</v>
      </c>
      <c r="I95">
        <v>25</v>
      </c>
      <c r="J95">
        <v>15</v>
      </c>
      <c r="K95">
        <v>80125</v>
      </c>
    </row>
    <row r="96" spans="1:11" x14ac:dyDescent="0.3">
      <c r="A96" t="s">
        <v>521</v>
      </c>
      <c r="B96" s="72" t="s">
        <v>522</v>
      </c>
      <c r="C96">
        <v>205</v>
      </c>
      <c r="D96">
        <v>256</v>
      </c>
      <c r="E96">
        <v>316</v>
      </c>
      <c r="F96">
        <v>121</v>
      </c>
      <c r="G96">
        <v>5</v>
      </c>
      <c r="H96">
        <v>0</v>
      </c>
      <c r="I96">
        <v>12</v>
      </c>
      <c r="J96">
        <v>5</v>
      </c>
      <c r="K96">
        <v>24052</v>
      </c>
    </row>
    <row r="97" spans="1:11" x14ac:dyDescent="0.3">
      <c r="A97" t="s">
        <v>523</v>
      </c>
      <c r="B97" s="72" t="s">
        <v>524</v>
      </c>
      <c r="C97">
        <v>212</v>
      </c>
      <c r="D97">
        <v>265</v>
      </c>
      <c r="E97">
        <v>368</v>
      </c>
      <c r="F97">
        <v>81</v>
      </c>
      <c r="G97">
        <v>10</v>
      </c>
      <c r="H97">
        <v>5</v>
      </c>
      <c r="I97">
        <v>5</v>
      </c>
      <c r="J97">
        <v>10</v>
      </c>
      <c r="K97">
        <v>48056</v>
      </c>
    </row>
    <row r="98" spans="1:11" x14ac:dyDescent="0.3">
      <c r="A98" t="s">
        <v>525</v>
      </c>
      <c r="B98" s="72" t="s">
        <v>526</v>
      </c>
      <c r="C98">
        <v>142</v>
      </c>
      <c r="D98">
        <v>158</v>
      </c>
      <c r="E98">
        <v>260</v>
      </c>
      <c r="F98">
        <v>5</v>
      </c>
      <c r="G98">
        <v>19</v>
      </c>
      <c r="H98">
        <v>0</v>
      </c>
      <c r="I98">
        <v>5</v>
      </c>
      <c r="J98">
        <v>5</v>
      </c>
      <c r="K98">
        <v>61480</v>
      </c>
    </row>
    <row r="99" spans="1:11" x14ac:dyDescent="0.3">
      <c r="A99" t="s">
        <v>527</v>
      </c>
      <c r="B99" s="72" t="s">
        <v>528</v>
      </c>
      <c r="C99">
        <v>158</v>
      </c>
      <c r="D99">
        <v>191</v>
      </c>
      <c r="E99">
        <v>296</v>
      </c>
      <c r="F99">
        <v>5</v>
      </c>
      <c r="G99">
        <v>25</v>
      </c>
      <c r="H99">
        <v>15</v>
      </c>
      <c r="I99">
        <v>5</v>
      </c>
      <c r="J99">
        <v>0</v>
      </c>
      <c r="K99">
        <v>49378</v>
      </c>
    </row>
    <row r="100" spans="1:11" x14ac:dyDescent="0.3">
      <c r="A100" t="s">
        <v>529</v>
      </c>
      <c r="B100" s="72" t="s">
        <v>530</v>
      </c>
      <c r="C100">
        <v>267</v>
      </c>
      <c r="D100">
        <v>422</v>
      </c>
      <c r="E100">
        <v>571</v>
      </c>
      <c r="F100">
        <v>25</v>
      </c>
      <c r="G100">
        <v>50</v>
      </c>
      <c r="H100">
        <v>13</v>
      </c>
      <c r="I100">
        <v>24</v>
      </c>
      <c r="J100">
        <v>10</v>
      </c>
      <c r="K100">
        <v>114764</v>
      </c>
    </row>
    <row r="101" spans="1:11" x14ac:dyDescent="0.3">
      <c r="A101" t="s">
        <v>531</v>
      </c>
      <c r="B101" s="72" t="s">
        <v>532</v>
      </c>
      <c r="C101">
        <v>66</v>
      </c>
      <c r="D101">
        <v>96</v>
      </c>
      <c r="E101">
        <v>141</v>
      </c>
      <c r="F101">
        <v>10</v>
      </c>
      <c r="G101">
        <v>0</v>
      </c>
      <c r="H101">
        <v>5</v>
      </c>
      <c r="I101">
        <v>10</v>
      </c>
      <c r="J101">
        <v>5</v>
      </c>
      <c r="K101">
        <v>33399</v>
      </c>
    </row>
    <row r="102" spans="1:11" x14ac:dyDescent="0.3">
      <c r="A102" t="s">
        <v>533</v>
      </c>
      <c r="B102" s="72" t="s">
        <v>534</v>
      </c>
      <c r="C102">
        <v>78</v>
      </c>
      <c r="D102">
        <v>86</v>
      </c>
      <c r="E102">
        <v>147</v>
      </c>
      <c r="F102">
        <v>5</v>
      </c>
      <c r="G102">
        <v>5</v>
      </c>
      <c r="H102">
        <v>0</v>
      </c>
      <c r="I102">
        <v>5</v>
      </c>
      <c r="J102">
        <v>0</v>
      </c>
      <c r="K102">
        <v>33738</v>
      </c>
    </row>
    <row r="103" spans="1:11" x14ac:dyDescent="0.3">
      <c r="A103" t="s">
        <v>535</v>
      </c>
      <c r="B103" s="72" t="s">
        <v>536</v>
      </c>
      <c r="C103">
        <v>210</v>
      </c>
      <c r="D103">
        <v>253</v>
      </c>
      <c r="E103">
        <v>335</v>
      </c>
      <c r="F103">
        <v>109</v>
      </c>
      <c r="G103">
        <v>10</v>
      </c>
      <c r="H103">
        <v>0</v>
      </c>
      <c r="I103">
        <v>5</v>
      </c>
      <c r="J103">
        <v>10</v>
      </c>
      <c r="K103">
        <v>81043</v>
      </c>
    </row>
    <row r="104" spans="1:11" x14ac:dyDescent="0.3">
      <c r="A104" t="s">
        <v>537</v>
      </c>
      <c r="B104" s="72" t="s">
        <v>538</v>
      </c>
      <c r="C104">
        <v>253</v>
      </c>
      <c r="D104">
        <v>265</v>
      </c>
      <c r="E104">
        <v>406</v>
      </c>
      <c r="F104">
        <v>25</v>
      </c>
      <c r="G104">
        <v>20</v>
      </c>
      <c r="H104">
        <v>51</v>
      </c>
      <c r="I104">
        <v>12</v>
      </c>
      <c r="J104">
        <v>5</v>
      </c>
      <c r="K104">
        <v>55648</v>
      </c>
    </row>
    <row r="105" spans="1:11" x14ac:dyDescent="0.3">
      <c r="A105" t="s">
        <v>539</v>
      </c>
      <c r="B105" s="72" t="s">
        <v>540</v>
      </c>
      <c r="C105">
        <v>159</v>
      </c>
      <c r="D105">
        <v>219</v>
      </c>
      <c r="E105">
        <v>264</v>
      </c>
      <c r="F105">
        <v>36</v>
      </c>
      <c r="G105">
        <v>5</v>
      </c>
      <c r="H105">
        <v>57</v>
      </c>
      <c r="I105">
        <v>5</v>
      </c>
      <c r="J105">
        <v>5</v>
      </c>
      <c r="K105">
        <v>36214</v>
      </c>
    </row>
    <row r="106" spans="1:11" x14ac:dyDescent="0.3">
      <c r="A106" t="s">
        <v>541</v>
      </c>
      <c r="B106" s="72" t="s">
        <v>542</v>
      </c>
      <c r="C106">
        <v>171</v>
      </c>
      <c r="D106">
        <v>208</v>
      </c>
      <c r="E106">
        <v>288</v>
      </c>
      <c r="F106">
        <v>5</v>
      </c>
      <c r="G106">
        <v>33</v>
      </c>
      <c r="H106">
        <v>44</v>
      </c>
      <c r="I106">
        <v>11</v>
      </c>
      <c r="J106">
        <v>5</v>
      </c>
      <c r="K106">
        <v>46248</v>
      </c>
    </row>
    <row r="107" spans="1:11" x14ac:dyDescent="0.3">
      <c r="A107" t="s">
        <v>543</v>
      </c>
      <c r="B107" s="72" t="s">
        <v>544</v>
      </c>
      <c r="C107">
        <v>194</v>
      </c>
      <c r="D107">
        <v>132</v>
      </c>
      <c r="E107">
        <v>300</v>
      </c>
      <c r="F107">
        <v>16</v>
      </c>
      <c r="G107">
        <v>5</v>
      </c>
      <c r="H107">
        <v>0</v>
      </c>
      <c r="I107">
        <v>5</v>
      </c>
      <c r="J107">
        <v>0</v>
      </c>
      <c r="K107">
        <v>31971</v>
      </c>
    </row>
    <row r="108" spans="1:11" x14ac:dyDescent="0.3">
      <c r="A108" t="s">
        <v>545</v>
      </c>
      <c r="B108" s="72" t="s">
        <v>546</v>
      </c>
      <c r="C108">
        <v>100</v>
      </c>
      <c r="D108">
        <v>90</v>
      </c>
      <c r="E108">
        <v>160</v>
      </c>
      <c r="F108">
        <v>14</v>
      </c>
      <c r="G108">
        <v>5</v>
      </c>
      <c r="H108">
        <v>5</v>
      </c>
      <c r="I108">
        <v>5</v>
      </c>
      <c r="J108">
        <v>0</v>
      </c>
      <c r="K108">
        <v>22312</v>
      </c>
    </row>
    <row r="109" spans="1:11" x14ac:dyDescent="0.3">
      <c r="A109" t="s">
        <v>547</v>
      </c>
      <c r="B109" s="72" t="s">
        <v>548</v>
      </c>
      <c r="C109">
        <v>13</v>
      </c>
      <c r="D109">
        <v>5</v>
      </c>
      <c r="E109">
        <v>18</v>
      </c>
      <c r="F109">
        <v>5</v>
      </c>
      <c r="G109">
        <v>0</v>
      </c>
      <c r="H109">
        <v>0</v>
      </c>
      <c r="I109">
        <v>0</v>
      </c>
      <c r="J109">
        <v>0</v>
      </c>
      <c r="K109">
        <v>1188</v>
      </c>
    </row>
    <row r="110" spans="1:11" x14ac:dyDescent="0.3">
      <c r="A110" t="s">
        <v>549</v>
      </c>
      <c r="B110" s="72" t="s">
        <v>550</v>
      </c>
      <c r="C110">
        <v>56</v>
      </c>
      <c r="D110">
        <v>46</v>
      </c>
      <c r="E110">
        <v>84</v>
      </c>
      <c r="F110">
        <v>5</v>
      </c>
      <c r="G110">
        <v>13</v>
      </c>
      <c r="H110">
        <v>0</v>
      </c>
      <c r="I110">
        <v>5</v>
      </c>
      <c r="J110">
        <v>0</v>
      </c>
      <c r="K110">
        <v>8452</v>
      </c>
    </row>
    <row r="111" spans="1:11" x14ac:dyDescent="0.3">
      <c r="A111" t="s">
        <v>551</v>
      </c>
      <c r="B111" s="72" t="s">
        <v>552</v>
      </c>
      <c r="C111">
        <v>669</v>
      </c>
      <c r="D111">
        <v>563</v>
      </c>
      <c r="E111">
        <v>1049</v>
      </c>
      <c r="F111">
        <v>24</v>
      </c>
      <c r="G111">
        <v>110</v>
      </c>
      <c r="H111">
        <v>10</v>
      </c>
      <c r="I111">
        <v>21</v>
      </c>
      <c r="J111">
        <v>15</v>
      </c>
      <c r="K111">
        <v>111263</v>
      </c>
    </row>
    <row r="112" spans="1:11" x14ac:dyDescent="0.3">
      <c r="A112" t="s">
        <v>553</v>
      </c>
      <c r="B112" s="72" t="s">
        <v>554</v>
      </c>
      <c r="C112">
        <v>147</v>
      </c>
      <c r="D112">
        <v>152</v>
      </c>
      <c r="E112">
        <v>255</v>
      </c>
      <c r="F112">
        <v>14</v>
      </c>
      <c r="G112">
        <v>5</v>
      </c>
      <c r="H112">
        <v>0</v>
      </c>
      <c r="I112">
        <v>5</v>
      </c>
      <c r="J112">
        <v>17</v>
      </c>
      <c r="K112">
        <v>26516</v>
      </c>
    </row>
    <row r="113" spans="1:11" x14ac:dyDescent="0.3">
      <c r="A113" t="s">
        <v>555</v>
      </c>
      <c r="B113" s="72" t="s">
        <v>556</v>
      </c>
      <c r="C113">
        <v>277</v>
      </c>
      <c r="D113">
        <v>203</v>
      </c>
      <c r="E113">
        <v>380</v>
      </c>
      <c r="F113">
        <v>36</v>
      </c>
      <c r="G113">
        <v>38</v>
      </c>
      <c r="H113">
        <v>21</v>
      </c>
      <c r="I113">
        <v>5</v>
      </c>
      <c r="J113">
        <v>5</v>
      </c>
      <c r="K113">
        <v>57395</v>
      </c>
    </row>
    <row r="114" spans="1:11" x14ac:dyDescent="0.3">
      <c r="A114" t="s">
        <v>557</v>
      </c>
      <c r="B114" s="72" t="s">
        <v>558</v>
      </c>
      <c r="C114">
        <v>5</v>
      </c>
      <c r="D114">
        <v>5</v>
      </c>
      <c r="E114">
        <v>13</v>
      </c>
      <c r="F114">
        <v>5</v>
      </c>
      <c r="G114">
        <v>0</v>
      </c>
      <c r="H114">
        <v>0</v>
      </c>
      <c r="I114">
        <v>0</v>
      </c>
      <c r="J114">
        <v>0</v>
      </c>
      <c r="K114">
        <v>2232</v>
      </c>
    </row>
    <row r="115" spans="1:11" x14ac:dyDescent="0.3">
      <c r="A115" t="s">
        <v>559</v>
      </c>
      <c r="B115" s="72" t="s">
        <v>560</v>
      </c>
      <c r="C115">
        <v>316</v>
      </c>
      <c r="D115">
        <v>256</v>
      </c>
      <c r="E115">
        <v>472</v>
      </c>
      <c r="F115">
        <v>5</v>
      </c>
      <c r="G115">
        <v>47</v>
      </c>
      <c r="H115">
        <v>23</v>
      </c>
      <c r="I115">
        <v>23</v>
      </c>
      <c r="J115">
        <v>0</v>
      </c>
      <c r="K115">
        <v>72614</v>
      </c>
    </row>
    <row r="116" spans="1:11" x14ac:dyDescent="0.3">
      <c r="A116" t="s">
        <v>561</v>
      </c>
      <c r="B116" s="72" t="s">
        <v>562</v>
      </c>
      <c r="C116">
        <v>853</v>
      </c>
      <c r="D116">
        <v>915</v>
      </c>
      <c r="E116">
        <v>1298</v>
      </c>
      <c r="F116">
        <v>206</v>
      </c>
      <c r="G116">
        <v>145</v>
      </c>
      <c r="H116">
        <v>57</v>
      </c>
      <c r="I116">
        <v>25</v>
      </c>
      <c r="J116">
        <v>35</v>
      </c>
      <c r="K116">
        <v>128979</v>
      </c>
    </row>
    <row r="117" spans="1:11" x14ac:dyDescent="0.3">
      <c r="A117" t="s">
        <v>563</v>
      </c>
      <c r="B117" s="72" t="s">
        <v>564</v>
      </c>
      <c r="C117">
        <v>565</v>
      </c>
      <c r="D117">
        <v>370</v>
      </c>
      <c r="E117">
        <v>831</v>
      </c>
      <c r="F117">
        <v>77</v>
      </c>
      <c r="G117">
        <v>11</v>
      </c>
      <c r="H117">
        <v>0</v>
      </c>
      <c r="I117">
        <v>13</v>
      </c>
      <c r="J117">
        <v>5</v>
      </c>
      <c r="K117">
        <v>50112</v>
      </c>
    </row>
    <row r="118" spans="1:11" x14ac:dyDescent="0.3">
      <c r="A118" t="s">
        <v>565</v>
      </c>
      <c r="B118" s="72" t="s">
        <v>566</v>
      </c>
      <c r="C118">
        <v>64</v>
      </c>
      <c r="D118">
        <v>55</v>
      </c>
      <c r="E118">
        <v>108</v>
      </c>
      <c r="F118">
        <v>5</v>
      </c>
      <c r="G118">
        <v>0</v>
      </c>
      <c r="H118">
        <v>0</v>
      </c>
      <c r="I118">
        <v>0</v>
      </c>
      <c r="J118">
        <v>5</v>
      </c>
      <c r="K118">
        <v>25925</v>
      </c>
    </row>
    <row r="119" spans="1:11" x14ac:dyDescent="0.3">
      <c r="A119" t="s">
        <v>567</v>
      </c>
      <c r="B119" s="72" t="s">
        <v>568</v>
      </c>
      <c r="C119">
        <v>667</v>
      </c>
      <c r="D119">
        <v>509</v>
      </c>
      <c r="E119">
        <v>1030</v>
      </c>
      <c r="F119">
        <v>30</v>
      </c>
      <c r="G119">
        <v>77</v>
      </c>
      <c r="H119">
        <v>20</v>
      </c>
      <c r="I119">
        <v>10</v>
      </c>
      <c r="J119">
        <v>10</v>
      </c>
      <c r="K119">
        <v>91388</v>
      </c>
    </row>
    <row r="120" spans="1:11" x14ac:dyDescent="0.3">
      <c r="A120" t="s">
        <v>569</v>
      </c>
      <c r="B120" s="72" t="s">
        <v>570</v>
      </c>
      <c r="C120">
        <v>66</v>
      </c>
      <c r="D120">
        <v>53</v>
      </c>
      <c r="E120">
        <v>107</v>
      </c>
      <c r="F120">
        <v>5</v>
      </c>
      <c r="G120">
        <v>5</v>
      </c>
      <c r="H120">
        <v>0</v>
      </c>
      <c r="I120">
        <v>5</v>
      </c>
      <c r="J120">
        <v>0</v>
      </c>
      <c r="K120">
        <v>16575</v>
      </c>
    </row>
    <row r="121" spans="1:11" x14ac:dyDescent="0.3">
      <c r="A121" t="s">
        <v>571</v>
      </c>
      <c r="B121" s="72" t="s">
        <v>572</v>
      </c>
      <c r="C121">
        <v>1123</v>
      </c>
      <c r="D121">
        <v>1119</v>
      </c>
      <c r="E121">
        <v>1859</v>
      </c>
      <c r="F121">
        <v>99</v>
      </c>
      <c r="G121">
        <v>240</v>
      </c>
      <c r="H121">
        <v>5</v>
      </c>
      <c r="I121">
        <v>34</v>
      </c>
      <c r="J121">
        <v>15</v>
      </c>
      <c r="K121">
        <v>184645</v>
      </c>
    </row>
    <row r="122" spans="1:11" x14ac:dyDescent="0.3">
      <c r="A122" t="s">
        <v>573</v>
      </c>
      <c r="B122" s="72" t="s">
        <v>574</v>
      </c>
      <c r="C122">
        <v>77</v>
      </c>
      <c r="D122">
        <v>112</v>
      </c>
      <c r="E122">
        <v>143</v>
      </c>
      <c r="F122">
        <v>38</v>
      </c>
      <c r="G122">
        <v>5</v>
      </c>
      <c r="H122">
        <v>0</v>
      </c>
      <c r="I122">
        <v>5</v>
      </c>
      <c r="J122">
        <v>5</v>
      </c>
      <c r="K122">
        <v>31572</v>
      </c>
    </row>
    <row r="123" spans="1:11" x14ac:dyDescent="0.3">
      <c r="A123" t="s">
        <v>575</v>
      </c>
      <c r="B123" s="72" t="s">
        <v>576</v>
      </c>
      <c r="C123">
        <v>179</v>
      </c>
      <c r="D123">
        <v>124</v>
      </c>
      <c r="E123">
        <v>278</v>
      </c>
      <c r="F123">
        <v>20</v>
      </c>
      <c r="G123">
        <v>0</v>
      </c>
      <c r="H123">
        <v>5</v>
      </c>
      <c r="I123">
        <v>5</v>
      </c>
      <c r="J123">
        <v>5</v>
      </c>
      <c r="K123">
        <v>62967</v>
      </c>
    </row>
    <row r="124" spans="1:11" x14ac:dyDescent="0.3">
      <c r="A124" t="s">
        <v>577</v>
      </c>
      <c r="B124" s="72" t="s">
        <v>578</v>
      </c>
      <c r="C124">
        <v>44</v>
      </c>
      <c r="D124">
        <v>38</v>
      </c>
      <c r="E124">
        <v>77</v>
      </c>
      <c r="F124">
        <v>5</v>
      </c>
      <c r="G124">
        <v>0</v>
      </c>
      <c r="H124">
        <v>0</v>
      </c>
      <c r="I124">
        <v>0</v>
      </c>
      <c r="J124">
        <v>5</v>
      </c>
      <c r="K124">
        <v>12990</v>
      </c>
    </row>
    <row r="125" spans="1:11" x14ac:dyDescent="0.3">
      <c r="A125" t="s">
        <v>579</v>
      </c>
      <c r="B125" s="72" t="s">
        <v>580</v>
      </c>
      <c r="C125">
        <v>1053</v>
      </c>
      <c r="D125">
        <v>898</v>
      </c>
      <c r="E125">
        <v>1498</v>
      </c>
      <c r="F125">
        <v>113</v>
      </c>
      <c r="G125">
        <v>191</v>
      </c>
      <c r="H125">
        <v>107</v>
      </c>
      <c r="I125">
        <v>20</v>
      </c>
      <c r="J125">
        <v>26</v>
      </c>
      <c r="K125">
        <v>179323</v>
      </c>
    </row>
    <row r="126" spans="1:11" x14ac:dyDescent="0.3">
      <c r="A126" t="s">
        <v>581</v>
      </c>
      <c r="B126" s="72" t="s">
        <v>582</v>
      </c>
      <c r="C126">
        <v>5</v>
      </c>
      <c r="D126">
        <v>14</v>
      </c>
      <c r="E126">
        <v>17</v>
      </c>
      <c r="F126">
        <v>5</v>
      </c>
      <c r="G126">
        <v>0</v>
      </c>
      <c r="H126">
        <v>0</v>
      </c>
      <c r="I126">
        <v>0</v>
      </c>
      <c r="J126">
        <v>0</v>
      </c>
      <c r="K126">
        <v>2273</v>
      </c>
    </row>
    <row r="127" spans="1:11" x14ac:dyDescent="0.3">
      <c r="A127" t="s">
        <v>583</v>
      </c>
      <c r="B127" s="72" t="s">
        <v>584</v>
      </c>
      <c r="C127">
        <v>161</v>
      </c>
      <c r="D127">
        <v>260</v>
      </c>
      <c r="E127">
        <v>228</v>
      </c>
      <c r="F127">
        <v>150</v>
      </c>
      <c r="G127">
        <v>15</v>
      </c>
      <c r="H127">
        <v>0</v>
      </c>
      <c r="I127">
        <v>16</v>
      </c>
      <c r="J127">
        <v>12</v>
      </c>
      <c r="K127">
        <v>23948</v>
      </c>
    </row>
    <row r="128" spans="1:11" x14ac:dyDescent="0.3">
      <c r="A128" t="s">
        <v>585</v>
      </c>
      <c r="B128" s="72" t="s">
        <v>586</v>
      </c>
      <c r="C128">
        <v>100</v>
      </c>
      <c r="D128">
        <v>96</v>
      </c>
      <c r="E128">
        <v>165</v>
      </c>
      <c r="F128">
        <v>5</v>
      </c>
      <c r="G128">
        <v>5</v>
      </c>
      <c r="H128">
        <v>11</v>
      </c>
      <c r="I128">
        <v>5</v>
      </c>
      <c r="J128">
        <v>0</v>
      </c>
      <c r="K128">
        <v>14596</v>
      </c>
    </row>
    <row r="129" spans="1:11" x14ac:dyDescent="0.3">
      <c r="A129" t="s">
        <v>587</v>
      </c>
      <c r="B129" s="72" t="s">
        <v>588</v>
      </c>
      <c r="C129">
        <v>15</v>
      </c>
      <c r="D129">
        <v>21</v>
      </c>
      <c r="E129">
        <v>26</v>
      </c>
      <c r="F129">
        <v>5</v>
      </c>
      <c r="G129">
        <v>5</v>
      </c>
      <c r="H129">
        <v>0</v>
      </c>
      <c r="I129">
        <v>0</v>
      </c>
      <c r="J129">
        <v>0</v>
      </c>
      <c r="K129">
        <v>8794</v>
      </c>
    </row>
    <row r="130" spans="1:11" x14ac:dyDescent="0.3">
      <c r="A130" t="s">
        <v>589</v>
      </c>
      <c r="B130" s="72" t="s">
        <v>590</v>
      </c>
      <c r="C130">
        <v>653</v>
      </c>
      <c r="D130">
        <v>986</v>
      </c>
      <c r="E130">
        <v>1178</v>
      </c>
      <c r="F130">
        <v>154</v>
      </c>
      <c r="G130">
        <v>229</v>
      </c>
      <c r="H130">
        <v>27</v>
      </c>
      <c r="I130">
        <v>36</v>
      </c>
      <c r="J130">
        <v>15</v>
      </c>
      <c r="K130">
        <v>149924</v>
      </c>
    </row>
    <row r="131" spans="1:11" x14ac:dyDescent="0.3">
      <c r="A131" t="s">
        <v>591</v>
      </c>
      <c r="B131" s="72" t="s">
        <v>592</v>
      </c>
      <c r="C131">
        <v>60</v>
      </c>
      <c r="D131">
        <v>64</v>
      </c>
      <c r="E131">
        <v>102</v>
      </c>
      <c r="F131">
        <v>5</v>
      </c>
      <c r="G131">
        <v>0</v>
      </c>
      <c r="H131">
        <v>13</v>
      </c>
      <c r="I131">
        <v>5</v>
      </c>
      <c r="J131">
        <v>5</v>
      </c>
      <c r="K131">
        <v>10842</v>
      </c>
    </row>
    <row r="132" spans="1:11" x14ac:dyDescent="0.3">
      <c r="A132" t="s">
        <v>593</v>
      </c>
      <c r="B132" s="72" t="s">
        <v>594</v>
      </c>
      <c r="C132">
        <v>14</v>
      </c>
      <c r="D132">
        <v>12</v>
      </c>
      <c r="E132">
        <v>24</v>
      </c>
      <c r="F132">
        <v>5</v>
      </c>
      <c r="G132">
        <v>0</v>
      </c>
      <c r="H132">
        <v>0</v>
      </c>
      <c r="I132">
        <v>0</v>
      </c>
      <c r="J132">
        <v>0</v>
      </c>
      <c r="K132">
        <v>3081</v>
      </c>
    </row>
    <row r="133" spans="1:11" x14ac:dyDescent="0.3">
      <c r="A133" t="s">
        <v>595</v>
      </c>
      <c r="B133" s="72" t="s">
        <v>596</v>
      </c>
      <c r="C133">
        <v>143</v>
      </c>
      <c r="D133">
        <v>86</v>
      </c>
      <c r="E133">
        <v>195</v>
      </c>
      <c r="F133">
        <v>5</v>
      </c>
      <c r="G133">
        <v>5</v>
      </c>
      <c r="H133">
        <v>5</v>
      </c>
      <c r="I133">
        <v>5</v>
      </c>
      <c r="J133">
        <v>5</v>
      </c>
      <c r="K133">
        <v>18182</v>
      </c>
    </row>
    <row r="134" spans="1:11" x14ac:dyDescent="0.3">
      <c r="A134" t="s">
        <v>597</v>
      </c>
      <c r="B134" s="72" t="s">
        <v>598</v>
      </c>
      <c r="C134">
        <v>44</v>
      </c>
      <c r="D134">
        <v>37</v>
      </c>
      <c r="E134">
        <v>78</v>
      </c>
      <c r="F134">
        <v>5</v>
      </c>
      <c r="G134">
        <v>0</v>
      </c>
      <c r="H134">
        <v>0</v>
      </c>
      <c r="I134">
        <v>5</v>
      </c>
      <c r="J134">
        <v>0</v>
      </c>
      <c r="K134">
        <v>9417</v>
      </c>
    </row>
    <row r="135" spans="1:11" x14ac:dyDescent="0.3">
      <c r="A135" t="s">
        <v>599</v>
      </c>
      <c r="B135" s="72" t="s">
        <v>600</v>
      </c>
      <c r="C135">
        <v>375</v>
      </c>
      <c r="D135">
        <v>273</v>
      </c>
      <c r="E135">
        <v>615</v>
      </c>
      <c r="F135">
        <v>29</v>
      </c>
      <c r="G135">
        <v>0</v>
      </c>
      <c r="H135">
        <v>0</v>
      </c>
      <c r="I135">
        <v>5</v>
      </c>
      <c r="J135">
        <v>0</v>
      </c>
      <c r="K135">
        <v>79584</v>
      </c>
    </row>
    <row r="136" spans="1:11" x14ac:dyDescent="0.3">
      <c r="A136" t="s">
        <v>601</v>
      </c>
      <c r="B136" s="72" t="s">
        <v>602</v>
      </c>
      <c r="C136">
        <v>1157</v>
      </c>
      <c r="D136">
        <v>1034</v>
      </c>
      <c r="E136">
        <v>1980</v>
      </c>
      <c r="F136">
        <v>42</v>
      </c>
      <c r="G136">
        <v>85</v>
      </c>
      <c r="H136">
        <v>10</v>
      </c>
      <c r="I136">
        <v>54</v>
      </c>
      <c r="J136">
        <v>10</v>
      </c>
      <c r="K136">
        <v>237573</v>
      </c>
    </row>
    <row r="137" spans="1:11" x14ac:dyDescent="0.3">
      <c r="A137" t="s">
        <v>603</v>
      </c>
      <c r="B137" s="72" t="s">
        <v>604</v>
      </c>
      <c r="C137">
        <v>46</v>
      </c>
      <c r="D137">
        <v>127</v>
      </c>
      <c r="E137">
        <v>113</v>
      </c>
      <c r="F137">
        <v>54</v>
      </c>
      <c r="G137">
        <v>5</v>
      </c>
      <c r="H137">
        <v>0</v>
      </c>
      <c r="I137">
        <v>0</v>
      </c>
      <c r="J137">
        <v>5</v>
      </c>
      <c r="K137">
        <v>15098</v>
      </c>
    </row>
    <row r="138" spans="1:11" x14ac:dyDescent="0.3">
      <c r="A138" t="s">
        <v>605</v>
      </c>
      <c r="B138" s="72" t="s">
        <v>606</v>
      </c>
      <c r="C138">
        <v>5</v>
      </c>
      <c r="D138">
        <v>5</v>
      </c>
      <c r="E138">
        <v>14</v>
      </c>
      <c r="F138">
        <v>5</v>
      </c>
      <c r="G138">
        <v>0</v>
      </c>
      <c r="H138">
        <v>0</v>
      </c>
      <c r="I138">
        <v>0</v>
      </c>
      <c r="J138">
        <v>0</v>
      </c>
      <c r="K138">
        <v>2732</v>
      </c>
    </row>
    <row r="139" spans="1:11" x14ac:dyDescent="0.3">
      <c r="A139" t="s">
        <v>607</v>
      </c>
      <c r="B139" s="72" t="s">
        <v>608</v>
      </c>
      <c r="C139">
        <v>98</v>
      </c>
      <c r="D139">
        <v>126</v>
      </c>
      <c r="E139">
        <v>162</v>
      </c>
      <c r="F139">
        <v>48</v>
      </c>
      <c r="G139">
        <v>5</v>
      </c>
      <c r="H139">
        <v>0</v>
      </c>
      <c r="I139">
        <v>5</v>
      </c>
      <c r="J139">
        <v>5</v>
      </c>
      <c r="K139">
        <v>14316</v>
      </c>
    </row>
    <row r="140" spans="1:11" x14ac:dyDescent="0.3">
      <c r="A140" t="s">
        <v>609</v>
      </c>
      <c r="B140" s="72" t="s">
        <v>610</v>
      </c>
      <c r="C140">
        <v>72</v>
      </c>
      <c r="D140">
        <v>96</v>
      </c>
      <c r="E140">
        <v>133</v>
      </c>
      <c r="F140">
        <v>5</v>
      </c>
      <c r="G140">
        <v>29</v>
      </c>
      <c r="H140">
        <v>5</v>
      </c>
      <c r="I140">
        <v>5</v>
      </c>
      <c r="J140">
        <v>0</v>
      </c>
      <c r="K140">
        <v>36086</v>
      </c>
    </row>
    <row r="141" spans="1:11" x14ac:dyDescent="0.3">
      <c r="A141" t="s">
        <v>611</v>
      </c>
      <c r="B141" s="72" t="s">
        <v>612</v>
      </c>
      <c r="C141">
        <v>217</v>
      </c>
      <c r="D141">
        <v>207</v>
      </c>
      <c r="E141">
        <v>376</v>
      </c>
      <c r="F141">
        <v>22</v>
      </c>
      <c r="G141">
        <v>16</v>
      </c>
      <c r="H141">
        <v>5</v>
      </c>
      <c r="I141">
        <v>5</v>
      </c>
      <c r="J141">
        <v>5</v>
      </c>
      <c r="K141">
        <v>56811</v>
      </c>
    </row>
    <row r="142" spans="1:11" x14ac:dyDescent="0.3">
      <c r="A142" t="s">
        <v>613</v>
      </c>
      <c r="B142" s="72" t="s">
        <v>614</v>
      </c>
      <c r="C142">
        <v>28</v>
      </c>
      <c r="D142">
        <v>32</v>
      </c>
      <c r="E142">
        <v>53</v>
      </c>
      <c r="F142">
        <v>5</v>
      </c>
      <c r="G142">
        <v>0</v>
      </c>
      <c r="H142">
        <v>0</v>
      </c>
      <c r="I142">
        <v>5</v>
      </c>
      <c r="J142">
        <v>5</v>
      </c>
      <c r="K142">
        <v>7695</v>
      </c>
    </row>
    <row r="143" spans="1:11" x14ac:dyDescent="0.3">
      <c r="A143" t="s">
        <v>615</v>
      </c>
      <c r="B143" s="72" t="s">
        <v>616</v>
      </c>
      <c r="C143">
        <v>791</v>
      </c>
      <c r="D143">
        <v>840</v>
      </c>
      <c r="E143">
        <v>1297</v>
      </c>
      <c r="F143">
        <v>137</v>
      </c>
      <c r="G143">
        <v>159</v>
      </c>
      <c r="H143">
        <v>27</v>
      </c>
      <c r="I143">
        <v>5</v>
      </c>
      <c r="J143">
        <v>10</v>
      </c>
      <c r="K143">
        <v>234850</v>
      </c>
    </row>
    <row r="144" spans="1:11" x14ac:dyDescent="0.3">
      <c r="A144" t="s">
        <v>1</v>
      </c>
      <c r="B144" s="72" t="s">
        <v>617</v>
      </c>
      <c r="C144">
        <v>3525</v>
      </c>
      <c r="D144">
        <v>3838</v>
      </c>
      <c r="E144">
        <v>5597</v>
      </c>
      <c r="F144">
        <v>745</v>
      </c>
      <c r="G144">
        <v>526</v>
      </c>
      <c r="H144">
        <v>186</v>
      </c>
      <c r="I144">
        <v>263</v>
      </c>
      <c r="J144">
        <v>81</v>
      </c>
      <c r="K144">
        <v>607875</v>
      </c>
    </row>
    <row r="145" spans="1:11" x14ac:dyDescent="0.3">
      <c r="A145" t="s">
        <v>618</v>
      </c>
      <c r="B145" s="72" t="s">
        <v>619</v>
      </c>
      <c r="C145">
        <v>499</v>
      </c>
      <c r="D145">
        <v>554</v>
      </c>
      <c r="E145">
        <v>860</v>
      </c>
      <c r="F145">
        <v>59</v>
      </c>
      <c r="G145">
        <v>77</v>
      </c>
      <c r="H145">
        <v>15</v>
      </c>
      <c r="I145">
        <v>20</v>
      </c>
      <c r="J145">
        <v>15</v>
      </c>
      <c r="K145">
        <v>140750</v>
      </c>
    </row>
    <row r="146" spans="1:11" x14ac:dyDescent="0.3">
      <c r="A146" t="s">
        <v>620</v>
      </c>
      <c r="B146" s="72" t="s">
        <v>621</v>
      </c>
      <c r="C146">
        <v>149</v>
      </c>
      <c r="D146">
        <v>165</v>
      </c>
      <c r="E146">
        <v>259</v>
      </c>
      <c r="F146">
        <v>12</v>
      </c>
      <c r="G146">
        <v>35</v>
      </c>
      <c r="H146">
        <v>0</v>
      </c>
      <c r="I146">
        <v>5</v>
      </c>
      <c r="J146">
        <v>5</v>
      </c>
      <c r="K146">
        <v>32039</v>
      </c>
    </row>
    <row r="147" spans="1:11" x14ac:dyDescent="0.3">
      <c r="A147" t="s">
        <v>622</v>
      </c>
      <c r="B147" s="72" t="s">
        <v>623</v>
      </c>
      <c r="C147">
        <v>727</v>
      </c>
      <c r="D147">
        <v>891</v>
      </c>
      <c r="E147">
        <v>1283</v>
      </c>
      <c r="F147">
        <v>43</v>
      </c>
      <c r="G147">
        <v>238</v>
      </c>
      <c r="H147">
        <v>5</v>
      </c>
      <c r="I147">
        <v>33</v>
      </c>
      <c r="J147">
        <v>20</v>
      </c>
      <c r="K147">
        <v>174304</v>
      </c>
    </row>
    <row r="148" spans="1:11" x14ac:dyDescent="0.3">
      <c r="A148" t="s">
        <v>624</v>
      </c>
      <c r="B148" s="72" t="s">
        <v>625</v>
      </c>
      <c r="C148">
        <v>459</v>
      </c>
      <c r="D148">
        <v>484</v>
      </c>
      <c r="E148">
        <v>739</v>
      </c>
      <c r="F148">
        <v>51</v>
      </c>
      <c r="G148">
        <v>78</v>
      </c>
      <c r="H148">
        <v>27</v>
      </c>
      <c r="I148">
        <v>35</v>
      </c>
      <c r="J148">
        <v>10</v>
      </c>
      <c r="K148">
        <v>73699</v>
      </c>
    </row>
    <row r="149" spans="1:11" x14ac:dyDescent="0.3">
      <c r="A149" t="s">
        <v>626</v>
      </c>
      <c r="B149" s="72" t="s">
        <v>627</v>
      </c>
      <c r="C149">
        <v>276</v>
      </c>
      <c r="D149">
        <v>311</v>
      </c>
      <c r="E149">
        <v>467</v>
      </c>
      <c r="F149">
        <v>26</v>
      </c>
      <c r="G149">
        <v>70</v>
      </c>
      <c r="H149">
        <v>14</v>
      </c>
      <c r="I149">
        <v>5</v>
      </c>
      <c r="J149">
        <v>5</v>
      </c>
      <c r="K149">
        <v>63522</v>
      </c>
    </row>
    <row r="150" spans="1:11" x14ac:dyDescent="0.3">
      <c r="A150" t="s">
        <v>628</v>
      </c>
      <c r="B150" s="72" t="s">
        <v>629</v>
      </c>
      <c r="C150">
        <v>1011</v>
      </c>
      <c r="D150">
        <v>928</v>
      </c>
      <c r="E150">
        <v>1649</v>
      </c>
      <c r="F150">
        <v>88</v>
      </c>
      <c r="G150">
        <v>107</v>
      </c>
      <c r="H150">
        <v>76</v>
      </c>
      <c r="I150">
        <v>35</v>
      </c>
      <c r="J150">
        <v>25</v>
      </c>
      <c r="K150">
        <v>210743</v>
      </c>
    </row>
    <row r="151" spans="1:11" x14ac:dyDescent="0.3">
      <c r="A151" t="s">
        <v>630</v>
      </c>
      <c r="B151" s="72" t="s">
        <v>631</v>
      </c>
      <c r="C151">
        <v>249</v>
      </c>
      <c r="D151">
        <v>275</v>
      </c>
      <c r="E151">
        <v>418</v>
      </c>
      <c r="F151">
        <v>48</v>
      </c>
      <c r="G151">
        <v>24</v>
      </c>
      <c r="H151">
        <v>10</v>
      </c>
      <c r="I151">
        <v>16</v>
      </c>
      <c r="J151">
        <v>10</v>
      </c>
      <c r="K151">
        <v>52170</v>
      </c>
    </row>
    <row r="152" spans="1:11" x14ac:dyDescent="0.3">
      <c r="A152" t="s">
        <v>632</v>
      </c>
      <c r="B152" s="72" t="s">
        <v>633</v>
      </c>
      <c r="C152">
        <v>323</v>
      </c>
      <c r="D152">
        <v>324</v>
      </c>
      <c r="E152">
        <v>472</v>
      </c>
      <c r="F152">
        <v>108</v>
      </c>
      <c r="G152">
        <v>52</v>
      </c>
      <c r="H152">
        <v>10</v>
      </c>
      <c r="I152">
        <v>5</v>
      </c>
      <c r="J152">
        <v>10</v>
      </c>
      <c r="K152">
        <v>77766</v>
      </c>
    </row>
    <row r="153" spans="1:11" x14ac:dyDescent="0.3">
      <c r="A153" t="s">
        <v>634</v>
      </c>
      <c r="B153" s="72" t="s">
        <v>635</v>
      </c>
      <c r="C153">
        <v>40</v>
      </c>
      <c r="D153">
        <v>30</v>
      </c>
      <c r="E153">
        <v>68</v>
      </c>
      <c r="F153">
        <v>5</v>
      </c>
      <c r="G153">
        <v>0</v>
      </c>
      <c r="H153">
        <v>0</v>
      </c>
      <c r="I153">
        <v>0</v>
      </c>
      <c r="J153">
        <v>0</v>
      </c>
      <c r="K153">
        <v>8893</v>
      </c>
    </row>
    <row r="154" spans="1:11" x14ac:dyDescent="0.3">
      <c r="A154" t="s">
        <v>636</v>
      </c>
      <c r="B154" s="72" t="s">
        <v>637</v>
      </c>
      <c r="C154">
        <v>42</v>
      </c>
      <c r="D154">
        <v>54</v>
      </c>
      <c r="E154">
        <v>74</v>
      </c>
      <c r="F154">
        <v>5</v>
      </c>
      <c r="G154">
        <v>5</v>
      </c>
      <c r="H154">
        <v>5</v>
      </c>
      <c r="I154">
        <v>5</v>
      </c>
      <c r="J154">
        <v>5</v>
      </c>
      <c r="K154">
        <v>12559</v>
      </c>
    </row>
    <row r="155" spans="1:11" x14ac:dyDescent="0.3">
      <c r="A155" t="s">
        <v>638</v>
      </c>
      <c r="B155" s="72" t="s">
        <v>639</v>
      </c>
      <c r="C155">
        <v>63</v>
      </c>
      <c r="D155">
        <v>180</v>
      </c>
      <c r="E155">
        <v>145</v>
      </c>
      <c r="F155">
        <v>80</v>
      </c>
      <c r="G155">
        <v>11</v>
      </c>
      <c r="H155">
        <v>0</v>
      </c>
      <c r="I155">
        <v>5</v>
      </c>
      <c r="J155">
        <v>5</v>
      </c>
      <c r="K155">
        <v>26281</v>
      </c>
    </row>
    <row r="156" spans="1:11" x14ac:dyDescent="0.3">
      <c r="A156" t="s">
        <v>640</v>
      </c>
      <c r="B156" s="72" t="s">
        <v>641</v>
      </c>
      <c r="C156">
        <v>112</v>
      </c>
      <c r="D156">
        <v>65</v>
      </c>
      <c r="E156">
        <v>171</v>
      </c>
      <c r="F156">
        <v>5</v>
      </c>
      <c r="G156">
        <v>0</v>
      </c>
      <c r="H156">
        <v>0</v>
      </c>
      <c r="I156">
        <v>5</v>
      </c>
      <c r="J156">
        <v>0</v>
      </c>
      <c r="K156">
        <v>18344</v>
      </c>
    </row>
    <row r="157" spans="1:11" x14ac:dyDescent="0.3">
      <c r="A157" t="s">
        <v>642</v>
      </c>
      <c r="B157" s="72" t="s">
        <v>643</v>
      </c>
      <c r="C157">
        <v>130</v>
      </c>
      <c r="D157">
        <v>78</v>
      </c>
      <c r="E157">
        <v>169</v>
      </c>
      <c r="F157">
        <v>26</v>
      </c>
      <c r="G157">
        <v>5</v>
      </c>
      <c r="H157">
        <v>0</v>
      </c>
      <c r="I157">
        <v>5</v>
      </c>
      <c r="J157">
        <v>0</v>
      </c>
      <c r="K157">
        <v>12122</v>
      </c>
    </row>
    <row r="158" spans="1:11" x14ac:dyDescent="0.3">
      <c r="A158" t="s">
        <v>644</v>
      </c>
      <c r="B158" s="72" t="s">
        <v>645</v>
      </c>
      <c r="C158">
        <v>60</v>
      </c>
      <c r="D158">
        <v>59</v>
      </c>
      <c r="E158">
        <v>97</v>
      </c>
      <c r="F158">
        <v>13</v>
      </c>
      <c r="G158">
        <v>5</v>
      </c>
      <c r="H158">
        <v>5</v>
      </c>
      <c r="I158">
        <v>5</v>
      </c>
      <c r="J158">
        <v>0</v>
      </c>
      <c r="K158">
        <v>13481</v>
      </c>
    </row>
    <row r="159" spans="1:11" x14ac:dyDescent="0.3">
      <c r="A159" t="s">
        <v>646</v>
      </c>
      <c r="B159" s="72" t="s">
        <v>647</v>
      </c>
      <c r="C159">
        <v>52</v>
      </c>
      <c r="D159">
        <v>43</v>
      </c>
      <c r="E159">
        <v>90</v>
      </c>
      <c r="F159">
        <v>5</v>
      </c>
      <c r="G159">
        <v>0</v>
      </c>
      <c r="H159">
        <v>0</v>
      </c>
      <c r="I159">
        <v>0</v>
      </c>
      <c r="J159">
        <v>0</v>
      </c>
      <c r="K159">
        <v>7654</v>
      </c>
    </row>
    <row r="160" spans="1:11" x14ac:dyDescent="0.3">
      <c r="A160" t="s">
        <v>648</v>
      </c>
      <c r="B160" s="72" t="s">
        <v>649</v>
      </c>
      <c r="C160">
        <v>48</v>
      </c>
      <c r="D160">
        <v>28</v>
      </c>
      <c r="E160">
        <v>75</v>
      </c>
      <c r="F160">
        <v>5</v>
      </c>
      <c r="G160">
        <v>0</v>
      </c>
      <c r="H160">
        <v>0</v>
      </c>
      <c r="I160">
        <v>0</v>
      </c>
      <c r="J160">
        <v>0</v>
      </c>
      <c r="K160">
        <v>10016</v>
      </c>
    </row>
    <row r="161" spans="1:11" x14ac:dyDescent="0.3">
      <c r="A161" t="s">
        <v>650</v>
      </c>
      <c r="B161" s="72" t="s">
        <v>651</v>
      </c>
      <c r="C161">
        <v>40</v>
      </c>
      <c r="D161">
        <v>46</v>
      </c>
      <c r="E161">
        <v>81</v>
      </c>
      <c r="F161">
        <v>5</v>
      </c>
      <c r="G161">
        <v>0</v>
      </c>
      <c r="H161">
        <v>0</v>
      </c>
      <c r="I161">
        <v>5</v>
      </c>
      <c r="J161">
        <v>0</v>
      </c>
      <c r="K161">
        <v>20207</v>
      </c>
    </row>
    <row r="162" spans="1:11" x14ac:dyDescent="0.3">
      <c r="A162" t="s">
        <v>652</v>
      </c>
      <c r="B162" s="72" t="s">
        <v>653</v>
      </c>
      <c r="C162">
        <v>432</v>
      </c>
      <c r="D162">
        <v>313</v>
      </c>
      <c r="E162">
        <v>648</v>
      </c>
      <c r="F162">
        <v>60</v>
      </c>
      <c r="G162">
        <v>18</v>
      </c>
      <c r="H162">
        <v>0</v>
      </c>
      <c r="I162">
        <v>15</v>
      </c>
      <c r="J162">
        <v>5</v>
      </c>
      <c r="K162">
        <v>68896</v>
      </c>
    </row>
    <row r="163" spans="1:11" x14ac:dyDescent="0.3">
      <c r="A163" t="s">
        <v>654</v>
      </c>
      <c r="B163" s="72" t="s">
        <v>655</v>
      </c>
      <c r="C163">
        <v>103</v>
      </c>
      <c r="D163">
        <v>71</v>
      </c>
      <c r="E163">
        <v>168</v>
      </c>
      <c r="F163">
        <v>5</v>
      </c>
      <c r="G163">
        <v>0</v>
      </c>
      <c r="H163">
        <v>0</v>
      </c>
      <c r="I163">
        <v>5</v>
      </c>
      <c r="J163">
        <v>0</v>
      </c>
      <c r="K163">
        <v>14170</v>
      </c>
    </row>
    <row r="164" spans="1:11" x14ac:dyDescent="0.3">
      <c r="A164" t="s">
        <v>656</v>
      </c>
      <c r="B164" s="72" t="s">
        <v>657</v>
      </c>
      <c r="C164">
        <v>644</v>
      </c>
      <c r="D164">
        <v>549</v>
      </c>
      <c r="E164">
        <v>1007</v>
      </c>
      <c r="F164">
        <v>96</v>
      </c>
      <c r="G164">
        <v>48</v>
      </c>
      <c r="H164">
        <v>5</v>
      </c>
      <c r="I164">
        <v>28</v>
      </c>
      <c r="J164">
        <v>5</v>
      </c>
      <c r="K164">
        <v>95115</v>
      </c>
    </row>
    <row r="165" spans="1:11" x14ac:dyDescent="0.3">
      <c r="A165" t="s">
        <v>658</v>
      </c>
      <c r="B165" s="72" t="s">
        <v>659</v>
      </c>
      <c r="C165">
        <v>864</v>
      </c>
      <c r="D165">
        <v>1134</v>
      </c>
      <c r="E165">
        <v>1448</v>
      </c>
      <c r="F165">
        <v>84</v>
      </c>
      <c r="G165">
        <v>339</v>
      </c>
      <c r="H165">
        <v>91</v>
      </c>
      <c r="I165">
        <v>15</v>
      </c>
      <c r="J165">
        <v>24</v>
      </c>
      <c r="K165">
        <v>192216</v>
      </c>
    </row>
    <row r="166" spans="1:11" x14ac:dyDescent="0.3">
      <c r="A166" t="s">
        <v>660</v>
      </c>
      <c r="B166" s="72" t="s">
        <v>661</v>
      </c>
      <c r="C166">
        <v>38</v>
      </c>
      <c r="D166">
        <v>55</v>
      </c>
      <c r="E166">
        <v>82</v>
      </c>
      <c r="F166">
        <v>5</v>
      </c>
      <c r="G166">
        <v>5</v>
      </c>
      <c r="H166">
        <v>0</v>
      </c>
      <c r="I166">
        <v>0</v>
      </c>
      <c r="J166">
        <v>5</v>
      </c>
      <c r="K166">
        <v>17353</v>
      </c>
    </row>
    <row r="167" spans="1:11" x14ac:dyDescent="0.3">
      <c r="A167" t="s">
        <v>662</v>
      </c>
      <c r="B167" s="72" t="s">
        <v>663</v>
      </c>
      <c r="C167">
        <v>398</v>
      </c>
      <c r="D167">
        <v>417</v>
      </c>
      <c r="E167">
        <v>697</v>
      </c>
      <c r="F167">
        <v>55</v>
      </c>
      <c r="G167">
        <v>38</v>
      </c>
      <c r="H167">
        <v>0</v>
      </c>
      <c r="I167">
        <v>10</v>
      </c>
      <c r="J167">
        <v>10</v>
      </c>
      <c r="K167">
        <v>81770</v>
      </c>
    </row>
    <row r="168" spans="1:11" x14ac:dyDescent="0.3">
      <c r="A168" t="s">
        <v>664</v>
      </c>
      <c r="B168" s="72" t="s">
        <v>665</v>
      </c>
      <c r="C168">
        <v>98</v>
      </c>
      <c r="D168">
        <v>122</v>
      </c>
      <c r="E168">
        <v>181</v>
      </c>
      <c r="F168">
        <v>5</v>
      </c>
      <c r="G168">
        <v>29</v>
      </c>
      <c r="H168">
        <v>0</v>
      </c>
      <c r="I168">
        <v>5</v>
      </c>
      <c r="J168">
        <v>0</v>
      </c>
      <c r="K168">
        <v>26090</v>
      </c>
    </row>
    <row r="169" spans="1:11" x14ac:dyDescent="0.3">
      <c r="A169" t="s">
        <v>666</v>
      </c>
      <c r="B169" s="72" t="s">
        <v>667</v>
      </c>
      <c r="C169">
        <v>45</v>
      </c>
      <c r="D169">
        <v>28</v>
      </c>
      <c r="E169">
        <v>68</v>
      </c>
      <c r="F169">
        <v>5</v>
      </c>
      <c r="G169">
        <v>0</v>
      </c>
      <c r="H169">
        <v>0</v>
      </c>
      <c r="I169">
        <v>5</v>
      </c>
      <c r="J169">
        <v>5</v>
      </c>
      <c r="K169">
        <v>19147</v>
      </c>
    </row>
    <row r="170" spans="1:11" x14ac:dyDescent="0.3">
      <c r="A170" t="s">
        <v>668</v>
      </c>
      <c r="B170" s="72" t="s">
        <v>669</v>
      </c>
      <c r="C170">
        <v>459</v>
      </c>
      <c r="D170">
        <v>435</v>
      </c>
      <c r="E170">
        <v>779</v>
      </c>
      <c r="F170">
        <v>46</v>
      </c>
      <c r="G170">
        <v>33</v>
      </c>
      <c r="H170">
        <v>5</v>
      </c>
      <c r="I170">
        <v>33</v>
      </c>
      <c r="J170">
        <v>5</v>
      </c>
      <c r="K170">
        <v>83731</v>
      </c>
    </row>
    <row r="171" spans="1:11" x14ac:dyDescent="0.3">
      <c r="A171" t="s">
        <v>670</v>
      </c>
      <c r="B171" s="72" t="s">
        <v>671</v>
      </c>
      <c r="C171">
        <v>302</v>
      </c>
      <c r="D171">
        <v>358</v>
      </c>
      <c r="E171">
        <v>548</v>
      </c>
      <c r="F171">
        <v>27</v>
      </c>
      <c r="G171">
        <v>32</v>
      </c>
      <c r="H171">
        <v>39</v>
      </c>
      <c r="I171">
        <v>16</v>
      </c>
      <c r="J171">
        <v>5</v>
      </c>
      <c r="K171">
        <v>73174</v>
      </c>
    </row>
    <row r="172" spans="1:11" x14ac:dyDescent="0.3">
      <c r="A172" t="s">
        <v>672</v>
      </c>
      <c r="B172" s="72" t="s">
        <v>673</v>
      </c>
      <c r="C172">
        <v>75</v>
      </c>
      <c r="D172">
        <v>100</v>
      </c>
      <c r="E172">
        <v>145</v>
      </c>
      <c r="F172">
        <v>11</v>
      </c>
      <c r="G172">
        <v>14</v>
      </c>
      <c r="H172">
        <v>5</v>
      </c>
      <c r="I172">
        <v>5</v>
      </c>
      <c r="J172">
        <v>5</v>
      </c>
      <c r="K172">
        <v>42466</v>
      </c>
    </row>
    <row r="173" spans="1:11" x14ac:dyDescent="0.3">
      <c r="A173" t="s">
        <v>674</v>
      </c>
      <c r="B173" s="72" t="s">
        <v>675</v>
      </c>
      <c r="C173">
        <v>228</v>
      </c>
      <c r="D173">
        <v>226</v>
      </c>
      <c r="E173">
        <v>395</v>
      </c>
      <c r="F173">
        <v>23</v>
      </c>
      <c r="G173">
        <v>20</v>
      </c>
      <c r="H173">
        <v>0</v>
      </c>
      <c r="I173">
        <v>5</v>
      </c>
      <c r="J173">
        <v>5</v>
      </c>
      <c r="K173">
        <v>54197</v>
      </c>
    </row>
    <row r="174" spans="1:11" x14ac:dyDescent="0.3">
      <c r="A174" t="s">
        <v>676</v>
      </c>
      <c r="B174" s="72" t="s">
        <v>677</v>
      </c>
      <c r="C174">
        <v>55</v>
      </c>
      <c r="D174">
        <v>41</v>
      </c>
      <c r="E174">
        <v>93</v>
      </c>
      <c r="F174">
        <v>5</v>
      </c>
      <c r="G174">
        <v>0</v>
      </c>
      <c r="H174">
        <v>0</v>
      </c>
      <c r="I174">
        <v>0</v>
      </c>
      <c r="J174">
        <v>0</v>
      </c>
      <c r="K174">
        <v>8255</v>
      </c>
    </row>
    <row r="175" spans="1:11" x14ac:dyDescent="0.3">
      <c r="A175" t="s">
        <v>678</v>
      </c>
      <c r="B175" s="72" t="s">
        <v>679</v>
      </c>
      <c r="C175">
        <v>55</v>
      </c>
      <c r="D175">
        <v>33</v>
      </c>
      <c r="E175">
        <v>78</v>
      </c>
      <c r="F175">
        <v>5</v>
      </c>
      <c r="G175">
        <v>0</v>
      </c>
      <c r="H175">
        <v>0</v>
      </c>
      <c r="I175">
        <v>5</v>
      </c>
      <c r="J175">
        <v>5</v>
      </c>
      <c r="K175">
        <v>10669</v>
      </c>
    </row>
    <row r="176" spans="1:11" x14ac:dyDescent="0.3">
      <c r="A176" t="s">
        <v>680</v>
      </c>
      <c r="B176" s="72" t="s">
        <v>681</v>
      </c>
      <c r="C176">
        <v>516</v>
      </c>
      <c r="D176">
        <v>608</v>
      </c>
      <c r="E176">
        <v>983</v>
      </c>
      <c r="F176">
        <v>92</v>
      </c>
      <c r="G176">
        <v>24</v>
      </c>
      <c r="H176">
        <v>0</v>
      </c>
      <c r="I176">
        <v>27</v>
      </c>
      <c r="J176">
        <v>10</v>
      </c>
      <c r="K176">
        <v>199845</v>
      </c>
    </row>
    <row r="177" spans="1:11" x14ac:dyDescent="0.3">
      <c r="A177" t="s">
        <v>682</v>
      </c>
      <c r="B177" s="72" t="s">
        <v>683</v>
      </c>
      <c r="C177">
        <v>467</v>
      </c>
      <c r="D177">
        <v>353</v>
      </c>
      <c r="E177">
        <v>775</v>
      </c>
      <c r="F177">
        <v>21</v>
      </c>
      <c r="G177">
        <v>5</v>
      </c>
      <c r="H177">
        <v>0</v>
      </c>
      <c r="I177">
        <v>14</v>
      </c>
      <c r="J177">
        <v>5</v>
      </c>
      <c r="K177">
        <v>74390</v>
      </c>
    </row>
    <row r="178" spans="1:11" x14ac:dyDescent="0.3">
      <c r="A178" t="s">
        <v>684</v>
      </c>
      <c r="B178" s="72" t="s">
        <v>685</v>
      </c>
      <c r="C178">
        <v>23</v>
      </c>
      <c r="D178">
        <v>15</v>
      </c>
      <c r="E178">
        <v>38</v>
      </c>
      <c r="F178">
        <v>0</v>
      </c>
      <c r="G178">
        <v>0</v>
      </c>
      <c r="H178">
        <v>0</v>
      </c>
      <c r="I178">
        <v>0</v>
      </c>
      <c r="J178">
        <v>0</v>
      </c>
      <c r="K178">
        <v>7258</v>
      </c>
    </row>
    <row r="179" spans="1:11" x14ac:dyDescent="0.3">
      <c r="A179" t="s">
        <v>686</v>
      </c>
      <c r="B179" s="72" t="s">
        <v>687</v>
      </c>
      <c r="C179">
        <v>313</v>
      </c>
      <c r="D179">
        <v>129</v>
      </c>
      <c r="E179">
        <v>401</v>
      </c>
      <c r="F179">
        <v>5</v>
      </c>
      <c r="G179">
        <v>14</v>
      </c>
      <c r="H179">
        <v>15</v>
      </c>
      <c r="I179">
        <v>5</v>
      </c>
      <c r="J179">
        <v>5</v>
      </c>
      <c r="K179">
        <v>24321</v>
      </c>
    </row>
    <row r="180" spans="1:11" x14ac:dyDescent="0.3">
      <c r="A180" t="s">
        <v>688</v>
      </c>
      <c r="B180" s="72" t="s">
        <v>689</v>
      </c>
      <c r="C180">
        <v>170</v>
      </c>
      <c r="D180">
        <v>117</v>
      </c>
      <c r="E180">
        <v>263</v>
      </c>
      <c r="F180">
        <v>11</v>
      </c>
      <c r="G180">
        <v>5</v>
      </c>
      <c r="H180">
        <v>0</v>
      </c>
      <c r="I180">
        <v>5</v>
      </c>
      <c r="J180">
        <v>5</v>
      </c>
      <c r="K180">
        <v>26323</v>
      </c>
    </row>
    <row r="181" spans="1:11" x14ac:dyDescent="0.3">
      <c r="A181" t="s">
        <v>690</v>
      </c>
      <c r="B181" s="72" t="s">
        <v>691</v>
      </c>
      <c r="C181">
        <v>5</v>
      </c>
      <c r="D181">
        <v>5</v>
      </c>
      <c r="E181">
        <v>5</v>
      </c>
      <c r="F181">
        <v>0</v>
      </c>
      <c r="G181">
        <v>0</v>
      </c>
      <c r="H181">
        <v>0</v>
      </c>
      <c r="I181">
        <v>0</v>
      </c>
      <c r="J181">
        <v>0</v>
      </c>
      <c r="K181">
        <v>5137</v>
      </c>
    </row>
    <row r="182" spans="1:11" x14ac:dyDescent="0.3">
      <c r="A182" t="s">
        <v>692</v>
      </c>
      <c r="B182" s="72" t="s">
        <v>693</v>
      </c>
      <c r="C182">
        <v>360</v>
      </c>
      <c r="D182">
        <v>340</v>
      </c>
      <c r="E182">
        <v>615</v>
      </c>
      <c r="F182">
        <v>40</v>
      </c>
      <c r="G182">
        <v>25</v>
      </c>
      <c r="H182">
        <v>5</v>
      </c>
      <c r="I182">
        <v>10</v>
      </c>
      <c r="J182">
        <v>5</v>
      </c>
      <c r="K182">
        <v>97327</v>
      </c>
    </row>
    <row r="183" spans="1:11" x14ac:dyDescent="0.3">
      <c r="A183" t="s">
        <v>694</v>
      </c>
      <c r="B183" s="72" t="s">
        <v>695</v>
      </c>
      <c r="C183">
        <v>199</v>
      </c>
      <c r="D183">
        <v>205</v>
      </c>
      <c r="E183">
        <v>313</v>
      </c>
      <c r="F183">
        <v>5</v>
      </c>
      <c r="G183">
        <v>66</v>
      </c>
      <c r="H183">
        <v>5</v>
      </c>
      <c r="I183">
        <v>14</v>
      </c>
      <c r="J183">
        <v>5</v>
      </c>
      <c r="K183">
        <v>29876</v>
      </c>
    </row>
    <row r="184" spans="1:11" x14ac:dyDescent="0.3">
      <c r="A184" t="s">
        <v>696</v>
      </c>
      <c r="B184" s="72" t="s">
        <v>697</v>
      </c>
      <c r="C184">
        <v>686</v>
      </c>
      <c r="D184">
        <v>723</v>
      </c>
      <c r="E184">
        <v>1128</v>
      </c>
      <c r="F184">
        <v>169</v>
      </c>
      <c r="G184">
        <v>54</v>
      </c>
      <c r="H184">
        <v>10</v>
      </c>
      <c r="I184">
        <v>34</v>
      </c>
      <c r="J184">
        <v>15</v>
      </c>
      <c r="K184">
        <v>108021</v>
      </c>
    </row>
    <row r="185" spans="1:11" x14ac:dyDescent="0.3">
      <c r="A185" t="s">
        <v>698</v>
      </c>
      <c r="B185" s="72" t="s">
        <v>699</v>
      </c>
      <c r="C185">
        <v>46</v>
      </c>
      <c r="D185">
        <v>45</v>
      </c>
      <c r="E185">
        <v>61</v>
      </c>
      <c r="F185">
        <v>15</v>
      </c>
      <c r="G185">
        <v>5</v>
      </c>
      <c r="H185">
        <v>0</v>
      </c>
      <c r="I185">
        <v>5</v>
      </c>
      <c r="J185">
        <v>5</v>
      </c>
      <c r="K185">
        <v>11872</v>
      </c>
    </row>
    <row r="186" spans="1:11" x14ac:dyDescent="0.3">
      <c r="A186" t="s">
        <v>700</v>
      </c>
      <c r="B186" s="72" t="s">
        <v>701</v>
      </c>
      <c r="C186">
        <v>1053</v>
      </c>
      <c r="D186">
        <v>702</v>
      </c>
      <c r="E186">
        <v>1606</v>
      </c>
      <c r="F186">
        <v>82</v>
      </c>
      <c r="G186">
        <v>40</v>
      </c>
      <c r="H186">
        <v>5</v>
      </c>
      <c r="I186">
        <v>30</v>
      </c>
      <c r="J186">
        <v>5</v>
      </c>
      <c r="K186">
        <v>277211</v>
      </c>
    </row>
    <row r="187" spans="1:11" x14ac:dyDescent="0.3">
      <c r="A187" t="s">
        <v>702</v>
      </c>
      <c r="B187" s="72" t="s">
        <v>703</v>
      </c>
      <c r="C187">
        <v>507</v>
      </c>
      <c r="D187">
        <v>506</v>
      </c>
      <c r="E187">
        <v>818</v>
      </c>
      <c r="F187">
        <v>22</v>
      </c>
      <c r="G187">
        <v>33</v>
      </c>
      <c r="H187">
        <v>110</v>
      </c>
      <c r="I187">
        <v>19</v>
      </c>
      <c r="J187">
        <v>11</v>
      </c>
      <c r="K187">
        <v>76581</v>
      </c>
    </row>
    <row r="188" spans="1:11" x14ac:dyDescent="0.3">
      <c r="A188" t="s">
        <v>704</v>
      </c>
      <c r="B188" s="72" t="s">
        <v>705</v>
      </c>
      <c r="C188">
        <v>13</v>
      </c>
      <c r="D188">
        <v>5</v>
      </c>
      <c r="E188">
        <v>17</v>
      </c>
      <c r="F188">
        <v>0</v>
      </c>
      <c r="G188">
        <v>0</v>
      </c>
      <c r="H188">
        <v>0</v>
      </c>
      <c r="I188">
        <v>0</v>
      </c>
      <c r="J188">
        <v>5</v>
      </c>
      <c r="K188">
        <v>1459</v>
      </c>
    </row>
    <row r="189" spans="1:11" x14ac:dyDescent="0.3">
      <c r="A189" t="s">
        <v>706</v>
      </c>
      <c r="B189" s="72" t="s">
        <v>707</v>
      </c>
      <c r="C189">
        <v>44</v>
      </c>
      <c r="D189">
        <v>54</v>
      </c>
      <c r="E189">
        <v>72</v>
      </c>
      <c r="F189">
        <v>25</v>
      </c>
      <c r="G189">
        <v>0</v>
      </c>
      <c r="H189">
        <v>0</v>
      </c>
      <c r="I189">
        <v>5</v>
      </c>
      <c r="J189">
        <v>0</v>
      </c>
      <c r="K189">
        <v>6547</v>
      </c>
    </row>
    <row r="190" spans="1:11" x14ac:dyDescent="0.3">
      <c r="A190" t="s">
        <v>708</v>
      </c>
      <c r="B190" s="72" t="s">
        <v>709</v>
      </c>
      <c r="C190">
        <v>508</v>
      </c>
      <c r="D190">
        <v>558</v>
      </c>
      <c r="E190">
        <v>861</v>
      </c>
      <c r="F190">
        <v>10</v>
      </c>
      <c r="G190">
        <v>78</v>
      </c>
      <c r="H190">
        <v>78</v>
      </c>
      <c r="I190">
        <v>25</v>
      </c>
      <c r="J190">
        <v>5</v>
      </c>
      <c r="K190">
        <v>118464</v>
      </c>
    </row>
    <row r="191" spans="1:11" x14ac:dyDescent="0.3">
      <c r="A191" t="s">
        <v>710</v>
      </c>
      <c r="B191" s="72" t="s">
        <v>711</v>
      </c>
      <c r="C191">
        <v>122</v>
      </c>
      <c r="D191">
        <v>98</v>
      </c>
      <c r="E191">
        <v>207</v>
      </c>
      <c r="F191">
        <v>5</v>
      </c>
      <c r="G191">
        <v>5</v>
      </c>
      <c r="H191">
        <v>0</v>
      </c>
      <c r="I191">
        <v>5</v>
      </c>
      <c r="J191">
        <v>0</v>
      </c>
      <c r="K191">
        <v>20727</v>
      </c>
    </row>
    <row r="192" spans="1:11" x14ac:dyDescent="0.3">
      <c r="A192" t="s">
        <v>712</v>
      </c>
      <c r="B192" s="72" t="s">
        <v>713</v>
      </c>
      <c r="C192">
        <v>79</v>
      </c>
      <c r="D192">
        <v>56</v>
      </c>
      <c r="E192">
        <v>129</v>
      </c>
      <c r="F192">
        <v>5</v>
      </c>
      <c r="G192">
        <v>0</v>
      </c>
      <c r="H192">
        <v>0</v>
      </c>
      <c r="I192">
        <v>0</v>
      </c>
      <c r="J192">
        <v>5</v>
      </c>
      <c r="K192">
        <v>17599</v>
      </c>
    </row>
    <row r="193" spans="1:11" x14ac:dyDescent="0.3">
      <c r="A193" t="s">
        <v>714</v>
      </c>
      <c r="B193" s="72" t="s">
        <v>715</v>
      </c>
      <c r="C193">
        <v>67</v>
      </c>
      <c r="D193">
        <v>64</v>
      </c>
      <c r="E193">
        <v>116</v>
      </c>
      <c r="F193">
        <v>5</v>
      </c>
      <c r="G193">
        <v>5</v>
      </c>
      <c r="H193">
        <v>0</v>
      </c>
      <c r="I193">
        <v>0</v>
      </c>
      <c r="J193">
        <v>5</v>
      </c>
      <c r="K193">
        <v>16163</v>
      </c>
    </row>
    <row r="194" spans="1:11" x14ac:dyDescent="0.3">
      <c r="A194" t="s">
        <v>716</v>
      </c>
      <c r="B194" s="72" t="s">
        <v>717</v>
      </c>
      <c r="C194">
        <v>97</v>
      </c>
      <c r="D194">
        <v>66</v>
      </c>
      <c r="E194">
        <v>159</v>
      </c>
      <c r="F194">
        <v>5</v>
      </c>
      <c r="G194">
        <v>0</v>
      </c>
      <c r="H194">
        <v>0</v>
      </c>
      <c r="I194">
        <v>5</v>
      </c>
      <c r="J194">
        <v>0</v>
      </c>
      <c r="K194">
        <v>20174</v>
      </c>
    </row>
    <row r="195" spans="1:11" x14ac:dyDescent="0.3">
      <c r="A195" t="s">
        <v>718</v>
      </c>
      <c r="B195" s="72" t="s">
        <v>719</v>
      </c>
      <c r="C195">
        <v>272</v>
      </c>
      <c r="D195">
        <v>248</v>
      </c>
      <c r="E195">
        <v>469</v>
      </c>
      <c r="F195">
        <v>11</v>
      </c>
      <c r="G195">
        <v>27</v>
      </c>
      <c r="H195">
        <v>0</v>
      </c>
      <c r="I195">
        <v>11</v>
      </c>
      <c r="J195">
        <v>5</v>
      </c>
      <c r="K195">
        <v>68748</v>
      </c>
    </row>
    <row r="196" spans="1:11" x14ac:dyDescent="0.3">
      <c r="A196" t="s">
        <v>720</v>
      </c>
      <c r="B196" s="72" t="s">
        <v>721</v>
      </c>
      <c r="C196">
        <v>185</v>
      </c>
      <c r="D196">
        <v>227</v>
      </c>
      <c r="E196">
        <v>276</v>
      </c>
      <c r="F196">
        <v>51</v>
      </c>
      <c r="G196">
        <v>30</v>
      </c>
      <c r="H196">
        <v>39</v>
      </c>
      <c r="I196">
        <v>5</v>
      </c>
      <c r="J196">
        <v>11</v>
      </c>
      <c r="K196">
        <v>40714</v>
      </c>
    </row>
    <row r="197" spans="1:11" x14ac:dyDescent="0.3">
      <c r="A197" t="s">
        <v>722</v>
      </c>
      <c r="B197" s="72" t="s">
        <v>723</v>
      </c>
      <c r="C197">
        <v>208</v>
      </c>
      <c r="D197">
        <v>291</v>
      </c>
      <c r="E197">
        <v>396</v>
      </c>
      <c r="F197">
        <v>5</v>
      </c>
      <c r="G197">
        <v>47</v>
      </c>
      <c r="H197">
        <v>37</v>
      </c>
      <c r="I197">
        <v>5</v>
      </c>
      <c r="J197">
        <v>5</v>
      </c>
      <c r="K197">
        <v>48704</v>
      </c>
    </row>
    <row r="198" spans="1:11" x14ac:dyDescent="0.3">
      <c r="A198" t="s">
        <v>724</v>
      </c>
      <c r="B198" s="72" t="s">
        <v>725</v>
      </c>
      <c r="C198">
        <v>44</v>
      </c>
      <c r="D198">
        <v>58</v>
      </c>
      <c r="E198">
        <v>95</v>
      </c>
      <c r="F198">
        <v>0</v>
      </c>
      <c r="G198">
        <v>0</v>
      </c>
      <c r="H198">
        <v>5</v>
      </c>
      <c r="I198">
        <v>5</v>
      </c>
      <c r="J198">
        <v>0</v>
      </c>
      <c r="K198">
        <v>15624</v>
      </c>
    </row>
    <row r="199" spans="1:11" x14ac:dyDescent="0.3">
      <c r="A199" t="s">
        <v>726</v>
      </c>
      <c r="B199" s="72" t="s">
        <v>727</v>
      </c>
      <c r="C199">
        <v>541</v>
      </c>
      <c r="D199">
        <v>528</v>
      </c>
      <c r="E199">
        <v>942</v>
      </c>
      <c r="F199">
        <v>34</v>
      </c>
      <c r="G199">
        <v>46</v>
      </c>
      <c r="H199">
        <v>22</v>
      </c>
      <c r="I199">
        <v>20</v>
      </c>
      <c r="J199">
        <v>5</v>
      </c>
      <c r="K199">
        <v>83396</v>
      </c>
    </row>
    <row r="200" spans="1:11" x14ac:dyDescent="0.3">
      <c r="A200" t="s">
        <v>728</v>
      </c>
      <c r="B200" s="72" t="s">
        <v>729</v>
      </c>
      <c r="C200">
        <v>83</v>
      </c>
      <c r="D200">
        <v>96</v>
      </c>
      <c r="E200">
        <v>153</v>
      </c>
      <c r="F200">
        <v>5</v>
      </c>
      <c r="G200">
        <v>16</v>
      </c>
      <c r="H200">
        <v>0</v>
      </c>
      <c r="I200">
        <v>5</v>
      </c>
      <c r="J200">
        <v>5</v>
      </c>
      <c r="K200">
        <v>41573</v>
      </c>
    </row>
    <row r="201" spans="1:11" x14ac:dyDescent="0.3">
      <c r="A201" t="s">
        <v>730</v>
      </c>
      <c r="B201" s="72" t="s">
        <v>731</v>
      </c>
      <c r="C201">
        <v>143</v>
      </c>
      <c r="D201">
        <v>208</v>
      </c>
      <c r="E201">
        <v>280</v>
      </c>
      <c r="F201">
        <v>18</v>
      </c>
      <c r="G201">
        <v>22</v>
      </c>
      <c r="H201">
        <v>25</v>
      </c>
      <c r="I201">
        <v>5</v>
      </c>
      <c r="J201">
        <v>0</v>
      </c>
      <c r="K201">
        <v>34468</v>
      </c>
    </row>
    <row r="202" spans="1:11" x14ac:dyDescent="0.3">
      <c r="A202" t="s">
        <v>732</v>
      </c>
      <c r="B202" s="72" t="s">
        <v>733</v>
      </c>
      <c r="C202">
        <v>99</v>
      </c>
      <c r="D202">
        <v>90</v>
      </c>
      <c r="E202">
        <v>153</v>
      </c>
      <c r="F202">
        <v>35</v>
      </c>
      <c r="G202">
        <v>5</v>
      </c>
      <c r="H202">
        <v>0</v>
      </c>
      <c r="I202">
        <v>0</v>
      </c>
      <c r="J202">
        <v>0</v>
      </c>
      <c r="K202">
        <v>29344</v>
      </c>
    </row>
    <row r="203" spans="1:11" x14ac:dyDescent="0.3">
      <c r="A203" t="s">
        <v>734</v>
      </c>
      <c r="B203" s="72" t="s">
        <v>735</v>
      </c>
      <c r="C203">
        <v>46</v>
      </c>
      <c r="D203">
        <v>73</v>
      </c>
      <c r="E203">
        <v>75</v>
      </c>
      <c r="F203">
        <v>39</v>
      </c>
      <c r="G203">
        <v>5</v>
      </c>
      <c r="H203">
        <v>0</v>
      </c>
      <c r="I203">
        <v>0</v>
      </c>
      <c r="J203">
        <v>5</v>
      </c>
      <c r="K203">
        <v>23732</v>
      </c>
    </row>
    <row r="204" spans="1:11" x14ac:dyDescent="0.3">
      <c r="A204" t="s">
        <v>736</v>
      </c>
      <c r="B204" s="72" t="s">
        <v>737</v>
      </c>
      <c r="C204">
        <v>80</v>
      </c>
      <c r="D204">
        <v>143</v>
      </c>
      <c r="E204">
        <v>178</v>
      </c>
      <c r="F204">
        <v>5</v>
      </c>
      <c r="G204">
        <v>5</v>
      </c>
      <c r="H204">
        <v>21</v>
      </c>
      <c r="I204">
        <v>5</v>
      </c>
      <c r="J204">
        <v>5</v>
      </c>
      <c r="K204">
        <v>30080</v>
      </c>
    </row>
    <row r="205" spans="1:11" x14ac:dyDescent="0.3">
      <c r="A205" t="s">
        <v>738</v>
      </c>
      <c r="B205" s="72" t="s">
        <v>739</v>
      </c>
      <c r="C205">
        <v>144</v>
      </c>
      <c r="D205">
        <v>174</v>
      </c>
      <c r="E205">
        <v>288</v>
      </c>
      <c r="F205">
        <v>17</v>
      </c>
      <c r="G205">
        <v>0</v>
      </c>
      <c r="H205">
        <v>5</v>
      </c>
      <c r="I205">
        <v>5</v>
      </c>
      <c r="J205">
        <v>0</v>
      </c>
      <c r="K205">
        <v>65508</v>
      </c>
    </row>
    <row r="206" spans="1:11" x14ac:dyDescent="0.3">
      <c r="A206" t="s">
        <v>740</v>
      </c>
      <c r="B206" s="72" t="s">
        <v>741</v>
      </c>
      <c r="C206">
        <v>5</v>
      </c>
      <c r="D206">
        <v>30</v>
      </c>
      <c r="E206">
        <v>21</v>
      </c>
      <c r="F206">
        <v>5</v>
      </c>
      <c r="G206">
        <v>0</v>
      </c>
      <c r="H206">
        <v>0</v>
      </c>
      <c r="I206">
        <v>5</v>
      </c>
      <c r="J206">
        <v>0</v>
      </c>
      <c r="K206">
        <v>16034</v>
      </c>
    </row>
    <row r="207" spans="1:11" x14ac:dyDescent="0.3">
      <c r="A207" t="s">
        <v>742</v>
      </c>
      <c r="B207" s="72" t="s">
        <v>743</v>
      </c>
      <c r="C207">
        <v>436</v>
      </c>
      <c r="D207">
        <v>358</v>
      </c>
      <c r="E207">
        <v>718</v>
      </c>
      <c r="F207">
        <v>20</v>
      </c>
      <c r="G207">
        <v>28</v>
      </c>
      <c r="H207">
        <v>0</v>
      </c>
      <c r="I207">
        <v>27</v>
      </c>
      <c r="J207">
        <v>10</v>
      </c>
      <c r="K207">
        <v>81775</v>
      </c>
    </row>
    <row r="208" spans="1:11" x14ac:dyDescent="0.3">
      <c r="A208" t="s">
        <v>744</v>
      </c>
      <c r="B208" s="72" t="s">
        <v>745</v>
      </c>
      <c r="C208">
        <v>265</v>
      </c>
      <c r="D208">
        <v>298</v>
      </c>
      <c r="E208">
        <v>474</v>
      </c>
      <c r="F208">
        <v>29</v>
      </c>
      <c r="G208">
        <v>39</v>
      </c>
      <c r="H208">
        <v>11</v>
      </c>
      <c r="I208">
        <v>5</v>
      </c>
      <c r="J208">
        <v>0</v>
      </c>
      <c r="K208">
        <v>77806</v>
      </c>
    </row>
    <row r="209" spans="1:11" x14ac:dyDescent="0.3">
      <c r="A209" t="s">
        <v>746</v>
      </c>
      <c r="B209" s="72" t="s">
        <v>747</v>
      </c>
      <c r="C209">
        <v>51</v>
      </c>
      <c r="D209">
        <v>109</v>
      </c>
      <c r="E209">
        <v>95</v>
      </c>
      <c r="F209">
        <v>58</v>
      </c>
      <c r="G209">
        <v>5</v>
      </c>
      <c r="H209">
        <v>0</v>
      </c>
      <c r="I209">
        <v>5</v>
      </c>
      <c r="J209">
        <v>5</v>
      </c>
      <c r="K209">
        <v>11209</v>
      </c>
    </row>
    <row r="210" spans="1:11" x14ac:dyDescent="0.3">
      <c r="A210" t="s">
        <v>748</v>
      </c>
      <c r="B210" s="72" t="s">
        <v>749</v>
      </c>
      <c r="C210">
        <v>515</v>
      </c>
      <c r="D210">
        <v>443</v>
      </c>
      <c r="E210">
        <v>812</v>
      </c>
      <c r="F210">
        <v>21</v>
      </c>
      <c r="G210">
        <v>93</v>
      </c>
      <c r="H210">
        <v>5</v>
      </c>
      <c r="I210">
        <v>15</v>
      </c>
      <c r="J210">
        <v>0</v>
      </c>
      <c r="K210">
        <v>79183</v>
      </c>
    </row>
    <row r="211" spans="1:11" x14ac:dyDescent="0.3">
      <c r="A211" t="s">
        <v>750</v>
      </c>
      <c r="B211" s="72" t="s">
        <v>751</v>
      </c>
      <c r="C211">
        <v>1835</v>
      </c>
      <c r="D211">
        <v>1845</v>
      </c>
      <c r="E211">
        <v>2928</v>
      </c>
      <c r="F211">
        <v>351</v>
      </c>
      <c r="G211">
        <v>161</v>
      </c>
      <c r="H211">
        <v>5</v>
      </c>
      <c r="I211">
        <v>219</v>
      </c>
      <c r="J211">
        <v>21</v>
      </c>
      <c r="K211">
        <v>183317</v>
      </c>
    </row>
    <row r="212" spans="1:11" x14ac:dyDescent="0.3">
      <c r="A212" t="s">
        <v>752</v>
      </c>
      <c r="B212" s="72" t="s">
        <v>753</v>
      </c>
      <c r="C212">
        <v>5</v>
      </c>
      <c r="D212">
        <v>13</v>
      </c>
      <c r="E212">
        <v>5</v>
      </c>
      <c r="F212">
        <v>5</v>
      </c>
      <c r="G212">
        <v>0</v>
      </c>
      <c r="H212">
        <v>0</v>
      </c>
      <c r="I212">
        <v>0</v>
      </c>
      <c r="J212">
        <v>0</v>
      </c>
      <c r="K212">
        <v>6910</v>
      </c>
    </row>
    <row r="213" spans="1:11" x14ac:dyDescent="0.3">
      <c r="A213" t="s">
        <v>754</v>
      </c>
      <c r="B213" s="72" t="s">
        <v>755</v>
      </c>
      <c r="C213">
        <v>201</v>
      </c>
      <c r="D213">
        <v>113</v>
      </c>
      <c r="E213">
        <v>278</v>
      </c>
      <c r="F213">
        <v>5</v>
      </c>
      <c r="G213">
        <v>24</v>
      </c>
      <c r="H213">
        <v>0</v>
      </c>
      <c r="I213">
        <v>5</v>
      </c>
      <c r="J213">
        <v>0</v>
      </c>
      <c r="K213">
        <v>24096</v>
      </c>
    </row>
    <row r="214" spans="1:11" x14ac:dyDescent="0.3">
      <c r="A214" t="s">
        <v>756</v>
      </c>
      <c r="B214" s="72" t="s">
        <v>757</v>
      </c>
      <c r="C214">
        <v>217</v>
      </c>
      <c r="D214">
        <v>208</v>
      </c>
      <c r="E214">
        <v>350</v>
      </c>
      <c r="F214">
        <v>12</v>
      </c>
      <c r="G214">
        <v>43</v>
      </c>
      <c r="H214">
        <v>5</v>
      </c>
      <c r="I214">
        <v>11</v>
      </c>
      <c r="J214">
        <v>0</v>
      </c>
      <c r="K214">
        <v>34540</v>
      </c>
    </row>
    <row r="215" spans="1:11" x14ac:dyDescent="0.3">
      <c r="A215" t="s">
        <v>758</v>
      </c>
      <c r="B215" s="72" t="s">
        <v>759</v>
      </c>
      <c r="C215">
        <v>157</v>
      </c>
      <c r="D215">
        <v>191</v>
      </c>
      <c r="E215">
        <v>241</v>
      </c>
      <c r="F215">
        <v>27</v>
      </c>
      <c r="G215">
        <v>52</v>
      </c>
      <c r="H215">
        <v>5</v>
      </c>
      <c r="I215">
        <v>5</v>
      </c>
      <c r="J215">
        <v>5</v>
      </c>
      <c r="K215">
        <v>26923</v>
      </c>
    </row>
    <row r="216" spans="1:11" x14ac:dyDescent="0.3">
      <c r="A216" t="s">
        <v>760</v>
      </c>
      <c r="B216" s="72" t="s">
        <v>761</v>
      </c>
      <c r="C216">
        <v>206</v>
      </c>
      <c r="D216">
        <v>115</v>
      </c>
      <c r="E216">
        <v>283</v>
      </c>
      <c r="F216">
        <v>22</v>
      </c>
      <c r="G216">
        <v>5</v>
      </c>
      <c r="H216">
        <v>0</v>
      </c>
      <c r="I216">
        <v>5</v>
      </c>
      <c r="J216">
        <v>5</v>
      </c>
      <c r="K216">
        <v>38275</v>
      </c>
    </row>
    <row r="217" spans="1:11" x14ac:dyDescent="0.3">
      <c r="A217" t="s">
        <v>762</v>
      </c>
      <c r="B217" s="72" t="s">
        <v>763</v>
      </c>
      <c r="C217">
        <v>291</v>
      </c>
      <c r="D217">
        <v>193</v>
      </c>
      <c r="E217">
        <v>449</v>
      </c>
      <c r="F217">
        <v>14</v>
      </c>
      <c r="G217">
        <v>12</v>
      </c>
      <c r="H217">
        <v>0</v>
      </c>
      <c r="I217">
        <v>5</v>
      </c>
      <c r="J217">
        <v>5</v>
      </c>
      <c r="K217">
        <v>52777</v>
      </c>
    </row>
    <row r="218" spans="1:11" x14ac:dyDescent="0.3">
      <c r="A218" t="s">
        <v>764</v>
      </c>
      <c r="B218" s="72" t="s">
        <v>765</v>
      </c>
      <c r="C218">
        <v>118</v>
      </c>
      <c r="D218">
        <v>88</v>
      </c>
      <c r="E218">
        <v>181</v>
      </c>
      <c r="F218">
        <v>12</v>
      </c>
      <c r="G218">
        <v>5</v>
      </c>
      <c r="H218">
        <v>5</v>
      </c>
      <c r="I218">
        <v>5</v>
      </c>
      <c r="J218">
        <v>5</v>
      </c>
      <c r="K218">
        <v>17334</v>
      </c>
    </row>
    <row r="219" spans="1:11" x14ac:dyDescent="0.3">
      <c r="A219" t="s">
        <v>766</v>
      </c>
      <c r="B219" s="72" t="s">
        <v>767</v>
      </c>
      <c r="C219">
        <v>63</v>
      </c>
      <c r="D219">
        <v>49</v>
      </c>
      <c r="E219">
        <v>100</v>
      </c>
      <c r="F219">
        <v>5</v>
      </c>
      <c r="G219">
        <v>5</v>
      </c>
      <c r="H219">
        <v>0</v>
      </c>
      <c r="I219">
        <v>5</v>
      </c>
      <c r="J219">
        <v>0</v>
      </c>
      <c r="K219">
        <v>11073</v>
      </c>
    </row>
    <row r="220" spans="1:11" x14ac:dyDescent="0.3">
      <c r="A220" t="s">
        <v>768</v>
      </c>
      <c r="B220" s="72" t="s">
        <v>769</v>
      </c>
      <c r="C220">
        <v>359</v>
      </c>
      <c r="D220">
        <v>311</v>
      </c>
      <c r="E220">
        <v>557</v>
      </c>
      <c r="F220">
        <v>64</v>
      </c>
      <c r="G220">
        <v>39</v>
      </c>
      <c r="H220">
        <v>0</v>
      </c>
      <c r="I220">
        <v>5</v>
      </c>
      <c r="J220">
        <v>10</v>
      </c>
      <c r="K220">
        <v>100768</v>
      </c>
    </row>
    <row r="221" spans="1:11" x14ac:dyDescent="0.3">
      <c r="A221" t="s">
        <v>770</v>
      </c>
      <c r="B221" s="72" t="s">
        <v>771</v>
      </c>
      <c r="C221">
        <v>77</v>
      </c>
      <c r="D221">
        <v>52</v>
      </c>
      <c r="E221">
        <v>125</v>
      </c>
      <c r="F221">
        <v>5</v>
      </c>
      <c r="G221">
        <v>0</v>
      </c>
      <c r="H221">
        <v>0</v>
      </c>
      <c r="I221">
        <v>5</v>
      </c>
      <c r="J221">
        <v>5</v>
      </c>
      <c r="K221">
        <v>17624</v>
      </c>
    </row>
    <row r="222" spans="1:11" x14ac:dyDescent="0.3">
      <c r="A222" t="s">
        <v>772</v>
      </c>
      <c r="B222" s="72" t="s">
        <v>773</v>
      </c>
      <c r="C222">
        <v>544</v>
      </c>
      <c r="D222">
        <v>378</v>
      </c>
      <c r="E222">
        <v>733</v>
      </c>
      <c r="F222">
        <v>43</v>
      </c>
      <c r="G222">
        <v>103</v>
      </c>
      <c r="H222">
        <v>18</v>
      </c>
      <c r="I222">
        <v>10</v>
      </c>
      <c r="J222">
        <v>10</v>
      </c>
      <c r="K222">
        <v>76779</v>
      </c>
    </row>
    <row r="223" spans="1:11" x14ac:dyDescent="0.3">
      <c r="A223" t="s">
        <v>774</v>
      </c>
      <c r="B223" s="72" t="s">
        <v>775</v>
      </c>
      <c r="C223">
        <v>112</v>
      </c>
      <c r="D223">
        <v>139</v>
      </c>
      <c r="E223">
        <v>131</v>
      </c>
      <c r="F223">
        <v>5</v>
      </c>
      <c r="G223">
        <v>19</v>
      </c>
      <c r="H223">
        <v>72</v>
      </c>
      <c r="I223">
        <v>5</v>
      </c>
      <c r="J223">
        <v>19</v>
      </c>
      <c r="K223">
        <v>22991</v>
      </c>
    </row>
    <row r="224" spans="1:11" x14ac:dyDescent="0.3">
      <c r="A224" t="s">
        <v>776</v>
      </c>
      <c r="B224" s="72" t="s">
        <v>777</v>
      </c>
      <c r="C224">
        <v>106</v>
      </c>
      <c r="D224">
        <v>138</v>
      </c>
      <c r="E224">
        <v>181</v>
      </c>
      <c r="F224">
        <v>22</v>
      </c>
      <c r="G224">
        <v>24</v>
      </c>
      <c r="H224">
        <v>15</v>
      </c>
      <c r="I224">
        <v>5</v>
      </c>
      <c r="J224">
        <v>0</v>
      </c>
      <c r="K224">
        <v>20919</v>
      </c>
    </row>
    <row r="225" spans="1:11" x14ac:dyDescent="0.3">
      <c r="A225" t="s">
        <v>778</v>
      </c>
      <c r="B225" s="72" t="s">
        <v>779</v>
      </c>
      <c r="C225">
        <v>340</v>
      </c>
      <c r="D225">
        <v>284</v>
      </c>
      <c r="E225">
        <v>527</v>
      </c>
      <c r="F225">
        <v>74</v>
      </c>
      <c r="G225">
        <v>5</v>
      </c>
      <c r="H225">
        <v>5</v>
      </c>
      <c r="I225">
        <v>5</v>
      </c>
      <c r="J225">
        <v>5</v>
      </c>
      <c r="K225">
        <v>55727</v>
      </c>
    </row>
    <row r="226" spans="1:11" x14ac:dyDescent="0.3">
      <c r="A226" t="s">
        <v>780</v>
      </c>
      <c r="B226" s="72" t="s">
        <v>781</v>
      </c>
      <c r="C226">
        <v>2806</v>
      </c>
      <c r="D226">
        <v>2182</v>
      </c>
      <c r="E226">
        <v>4163</v>
      </c>
      <c r="F226">
        <v>444</v>
      </c>
      <c r="G226">
        <v>152</v>
      </c>
      <c r="H226">
        <v>16</v>
      </c>
      <c r="I226">
        <v>182</v>
      </c>
      <c r="J226">
        <v>40</v>
      </c>
      <c r="K226">
        <v>435526</v>
      </c>
    </row>
    <row r="227" spans="1:11" x14ac:dyDescent="0.3">
      <c r="A227" t="s">
        <v>782</v>
      </c>
      <c r="B227" s="72" t="s">
        <v>783</v>
      </c>
      <c r="C227">
        <v>42</v>
      </c>
      <c r="D227">
        <v>52</v>
      </c>
      <c r="E227">
        <v>86</v>
      </c>
      <c r="F227">
        <v>5</v>
      </c>
      <c r="G227">
        <v>5</v>
      </c>
      <c r="H227">
        <v>0</v>
      </c>
      <c r="I227">
        <v>5</v>
      </c>
      <c r="J227">
        <v>0</v>
      </c>
      <c r="K227">
        <v>15172</v>
      </c>
    </row>
    <row r="228" spans="1:11" x14ac:dyDescent="0.3">
      <c r="A228" t="s">
        <v>784</v>
      </c>
      <c r="B228" s="72" t="s">
        <v>785</v>
      </c>
      <c r="C228">
        <v>96</v>
      </c>
      <c r="D228">
        <v>81</v>
      </c>
      <c r="E228">
        <v>165</v>
      </c>
      <c r="F228">
        <v>5</v>
      </c>
      <c r="G228">
        <v>5</v>
      </c>
      <c r="H228">
        <v>0</v>
      </c>
      <c r="I228">
        <v>5</v>
      </c>
      <c r="J228">
        <v>5</v>
      </c>
      <c r="K228">
        <v>22998</v>
      </c>
    </row>
    <row r="229" spans="1:11" x14ac:dyDescent="0.3">
      <c r="A229" t="s">
        <v>786</v>
      </c>
      <c r="B229" s="72" t="s">
        <v>787</v>
      </c>
      <c r="C229">
        <v>37</v>
      </c>
      <c r="D229">
        <v>39</v>
      </c>
      <c r="E229">
        <v>75</v>
      </c>
      <c r="F229">
        <v>5</v>
      </c>
      <c r="G229">
        <v>0</v>
      </c>
      <c r="H229">
        <v>0</v>
      </c>
      <c r="I229">
        <v>0</v>
      </c>
      <c r="J229">
        <v>0</v>
      </c>
      <c r="K229">
        <v>23704</v>
      </c>
    </row>
    <row r="230" spans="1:11" x14ac:dyDescent="0.3">
      <c r="A230" t="s">
        <v>788</v>
      </c>
      <c r="B230" s="72" t="s">
        <v>789</v>
      </c>
      <c r="C230">
        <v>28</v>
      </c>
      <c r="D230">
        <v>28</v>
      </c>
      <c r="E230">
        <v>55</v>
      </c>
      <c r="F230">
        <v>0</v>
      </c>
      <c r="G230">
        <v>0</v>
      </c>
      <c r="H230">
        <v>0</v>
      </c>
      <c r="I230">
        <v>0</v>
      </c>
      <c r="J230">
        <v>5</v>
      </c>
      <c r="K230">
        <v>19701</v>
      </c>
    </row>
    <row r="231" spans="1:11" x14ac:dyDescent="0.3">
      <c r="A231" t="s">
        <v>790</v>
      </c>
      <c r="B231" s="72" t="s">
        <v>791</v>
      </c>
      <c r="C231">
        <v>23169</v>
      </c>
      <c r="D231">
        <v>17713</v>
      </c>
      <c r="E231">
        <v>35337</v>
      </c>
      <c r="F231">
        <v>2188</v>
      </c>
      <c r="G231">
        <v>1627</v>
      </c>
      <c r="H231">
        <v>565</v>
      </c>
      <c r="I231">
        <v>819</v>
      </c>
      <c r="J231">
        <v>473</v>
      </c>
      <c r="K231">
        <v>4044594</v>
      </c>
    </row>
    <row r="232" spans="1:11" x14ac:dyDescent="0.3">
      <c r="A232" t="s">
        <v>792</v>
      </c>
      <c r="B232" s="72" t="s">
        <v>793</v>
      </c>
      <c r="C232">
        <v>244</v>
      </c>
      <c r="D232">
        <v>158</v>
      </c>
      <c r="E232">
        <v>377</v>
      </c>
      <c r="F232">
        <v>17</v>
      </c>
      <c r="G232">
        <v>5</v>
      </c>
      <c r="H232">
        <v>0</v>
      </c>
      <c r="I232">
        <v>5</v>
      </c>
      <c r="J232">
        <v>5</v>
      </c>
      <c r="K232">
        <v>41563</v>
      </c>
    </row>
    <row r="233" spans="1:11" x14ac:dyDescent="0.3">
      <c r="A233" t="s">
        <v>794</v>
      </c>
      <c r="B233" s="72" t="s">
        <v>795</v>
      </c>
      <c r="C233">
        <v>71</v>
      </c>
      <c r="D233">
        <v>91</v>
      </c>
      <c r="E233">
        <v>140</v>
      </c>
      <c r="F233">
        <v>10</v>
      </c>
      <c r="G233">
        <v>5</v>
      </c>
      <c r="H233">
        <v>0</v>
      </c>
      <c r="I233">
        <v>5</v>
      </c>
      <c r="J233">
        <v>5</v>
      </c>
      <c r="K233">
        <v>39496</v>
      </c>
    </row>
    <row r="234" spans="1:11" x14ac:dyDescent="0.3">
      <c r="A234" t="s">
        <v>796</v>
      </c>
      <c r="B234" s="72" t="s">
        <v>797</v>
      </c>
      <c r="C234">
        <v>0</v>
      </c>
      <c r="D234">
        <v>5</v>
      </c>
      <c r="E234">
        <v>5</v>
      </c>
      <c r="F234">
        <v>0</v>
      </c>
      <c r="G234">
        <v>0</v>
      </c>
      <c r="H234">
        <v>0</v>
      </c>
      <c r="I234">
        <v>0</v>
      </c>
      <c r="J234">
        <v>5</v>
      </c>
      <c r="K234">
        <v>1671</v>
      </c>
    </row>
    <row r="235" spans="1:11" x14ac:dyDescent="0.3">
      <c r="A235" t="s">
        <v>798</v>
      </c>
      <c r="B235" s="72" t="s">
        <v>799</v>
      </c>
      <c r="C235">
        <v>487</v>
      </c>
      <c r="D235">
        <v>398</v>
      </c>
      <c r="E235">
        <v>737</v>
      </c>
      <c r="F235">
        <v>14</v>
      </c>
      <c r="G235">
        <v>40</v>
      </c>
      <c r="H235">
        <v>58</v>
      </c>
      <c r="I235">
        <v>26</v>
      </c>
      <c r="J235">
        <v>5</v>
      </c>
      <c r="K235">
        <v>69369</v>
      </c>
    </row>
    <row r="236" spans="1:11" x14ac:dyDescent="0.3">
      <c r="A236" t="s">
        <v>800</v>
      </c>
      <c r="B236" s="72" t="s">
        <v>801</v>
      </c>
      <c r="C236">
        <v>613</v>
      </c>
      <c r="D236">
        <v>513</v>
      </c>
      <c r="E236">
        <v>957</v>
      </c>
      <c r="F236">
        <v>77</v>
      </c>
      <c r="G236">
        <v>39</v>
      </c>
      <c r="H236">
        <v>35</v>
      </c>
      <c r="I236">
        <v>10</v>
      </c>
      <c r="J236">
        <v>10</v>
      </c>
      <c r="K236">
        <v>92453</v>
      </c>
    </row>
    <row r="237" spans="1:11" x14ac:dyDescent="0.3">
      <c r="A237" t="s">
        <v>802</v>
      </c>
      <c r="B237" s="72" t="s">
        <v>803</v>
      </c>
      <c r="C237">
        <v>32</v>
      </c>
      <c r="D237">
        <v>32</v>
      </c>
      <c r="E237">
        <v>53</v>
      </c>
      <c r="F237">
        <v>5</v>
      </c>
      <c r="G237">
        <v>5</v>
      </c>
      <c r="H237">
        <v>0</v>
      </c>
      <c r="I237">
        <v>5</v>
      </c>
      <c r="J237">
        <v>0</v>
      </c>
      <c r="K237">
        <v>19841</v>
      </c>
    </row>
    <row r="238" spans="1:11" x14ac:dyDescent="0.3">
      <c r="A238" t="s">
        <v>804</v>
      </c>
      <c r="B238" s="72" t="s">
        <v>805</v>
      </c>
      <c r="C238">
        <v>35</v>
      </c>
      <c r="D238">
        <v>15</v>
      </c>
      <c r="E238">
        <v>48</v>
      </c>
      <c r="F238">
        <v>5</v>
      </c>
      <c r="G238">
        <v>0</v>
      </c>
      <c r="H238">
        <v>0</v>
      </c>
      <c r="I238">
        <v>0</v>
      </c>
      <c r="J238">
        <v>5</v>
      </c>
      <c r="K238">
        <v>9750</v>
      </c>
    </row>
    <row r="239" spans="1:11" x14ac:dyDescent="0.3">
      <c r="A239" t="s">
        <v>806</v>
      </c>
      <c r="B239" s="72" t="s">
        <v>807</v>
      </c>
      <c r="C239">
        <v>113</v>
      </c>
      <c r="D239">
        <v>86</v>
      </c>
      <c r="E239">
        <v>195</v>
      </c>
      <c r="F239">
        <v>5</v>
      </c>
      <c r="G239">
        <v>0</v>
      </c>
      <c r="H239">
        <v>0</v>
      </c>
      <c r="I239">
        <v>5</v>
      </c>
      <c r="J239">
        <v>5</v>
      </c>
      <c r="K239">
        <v>35064</v>
      </c>
    </row>
    <row r="240" spans="1:11" x14ac:dyDescent="0.3">
      <c r="A240" t="s">
        <v>808</v>
      </c>
      <c r="B240" s="72" t="s">
        <v>809</v>
      </c>
      <c r="C240">
        <v>622</v>
      </c>
      <c r="D240">
        <v>364</v>
      </c>
      <c r="E240">
        <v>893</v>
      </c>
      <c r="F240">
        <v>20</v>
      </c>
      <c r="G240">
        <v>29</v>
      </c>
      <c r="H240">
        <v>19</v>
      </c>
      <c r="I240">
        <v>10</v>
      </c>
      <c r="J240">
        <v>10</v>
      </c>
      <c r="K240">
        <v>87900</v>
      </c>
    </row>
    <row r="241" spans="1:11" x14ac:dyDescent="0.3">
      <c r="A241" t="s">
        <v>810</v>
      </c>
      <c r="B241" s="72" t="s">
        <v>811</v>
      </c>
      <c r="C241">
        <v>95</v>
      </c>
      <c r="D241">
        <v>98</v>
      </c>
      <c r="E241">
        <v>171</v>
      </c>
      <c r="F241">
        <v>5</v>
      </c>
      <c r="G241">
        <v>5</v>
      </c>
      <c r="H241">
        <v>5</v>
      </c>
      <c r="I241">
        <v>5</v>
      </c>
      <c r="J241">
        <v>5</v>
      </c>
      <c r="K241">
        <v>25056</v>
      </c>
    </row>
    <row r="242" spans="1:11" x14ac:dyDescent="0.3">
      <c r="A242" t="s">
        <v>812</v>
      </c>
      <c r="B242" s="72" t="s">
        <v>813</v>
      </c>
      <c r="C242">
        <v>157</v>
      </c>
      <c r="D242">
        <v>181</v>
      </c>
      <c r="E242">
        <v>284</v>
      </c>
      <c r="F242">
        <v>33</v>
      </c>
      <c r="G242">
        <v>14</v>
      </c>
      <c r="H242">
        <v>0</v>
      </c>
      <c r="I242">
        <v>0</v>
      </c>
      <c r="J242">
        <v>5</v>
      </c>
      <c r="K242">
        <v>49801</v>
      </c>
    </row>
    <row r="243" spans="1:11" x14ac:dyDescent="0.3">
      <c r="A243" t="s">
        <v>814</v>
      </c>
      <c r="B243" s="72" t="s">
        <v>815</v>
      </c>
      <c r="C243">
        <v>194</v>
      </c>
      <c r="D243">
        <v>256</v>
      </c>
      <c r="E243">
        <v>316</v>
      </c>
      <c r="F243">
        <v>75</v>
      </c>
      <c r="G243">
        <v>56</v>
      </c>
      <c r="H243">
        <v>0</v>
      </c>
      <c r="I243">
        <v>5</v>
      </c>
      <c r="J243">
        <v>5</v>
      </c>
      <c r="K243">
        <v>35181</v>
      </c>
    </row>
    <row r="244" spans="1:11" x14ac:dyDescent="0.3">
      <c r="A244" t="s">
        <v>816</v>
      </c>
      <c r="B244" s="72" t="s">
        <v>817</v>
      </c>
      <c r="C244">
        <v>163</v>
      </c>
      <c r="D244">
        <v>97</v>
      </c>
      <c r="E244">
        <v>259</v>
      </c>
      <c r="F244">
        <v>5</v>
      </c>
      <c r="G244">
        <v>0</v>
      </c>
      <c r="H244">
        <v>0</v>
      </c>
      <c r="I244">
        <v>0</v>
      </c>
      <c r="J244">
        <v>0</v>
      </c>
      <c r="K244">
        <v>27127</v>
      </c>
    </row>
    <row r="245" spans="1:11" x14ac:dyDescent="0.3">
      <c r="A245" t="s">
        <v>818</v>
      </c>
      <c r="B245" s="72" t="s">
        <v>819</v>
      </c>
      <c r="C245">
        <v>98</v>
      </c>
      <c r="D245">
        <v>57</v>
      </c>
      <c r="E245">
        <v>137</v>
      </c>
      <c r="F245">
        <v>5</v>
      </c>
      <c r="G245">
        <v>5</v>
      </c>
      <c r="H245">
        <v>12</v>
      </c>
      <c r="I245">
        <v>5</v>
      </c>
      <c r="J245">
        <v>0</v>
      </c>
      <c r="K245">
        <v>14689</v>
      </c>
    </row>
    <row r="246" spans="1:11" x14ac:dyDescent="0.3">
      <c r="A246" t="s">
        <v>820</v>
      </c>
      <c r="B246" s="72" t="s">
        <v>821</v>
      </c>
      <c r="C246">
        <v>70</v>
      </c>
      <c r="D246">
        <v>32</v>
      </c>
      <c r="E246">
        <v>100</v>
      </c>
      <c r="F246">
        <v>5</v>
      </c>
      <c r="G246">
        <v>0</v>
      </c>
      <c r="H246">
        <v>0</v>
      </c>
      <c r="I246">
        <v>0</v>
      </c>
      <c r="J246">
        <v>0</v>
      </c>
      <c r="K246">
        <v>13578</v>
      </c>
    </row>
    <row r="247" spans="1:11" x14ac:dyDescent="0.3">
      <c r="A247" t="s">
        <v>822</v>
      </c>
      <c r="B247" s="72" t="s">
        <v>823</v>
      </c>
      <c r="C247">
        <v>538</v>
      </c>
      <c r="D247">
        <v>468</v>
      </c>
      <c r="E247">
        <v>905</v>
      </c>
      <c r="F247">
        <v>21</v>
      </c>
      <c r="G247">
        <v>39</v>
      </c>
      <c r="H247">
        <v>5</v>
      </c>
      <c r="I247">
        <v>30</v>
      </c>
      <c r="J247">
        <v>10</v>
      </c>
      <c r="K247">
        <v>96613</v>
      </c>
    </row>
    <row r="248" spans="1:11" x14ac:dyDescent="0.3">
      <c r="A248" t="s">
        <v>824</v>
      </c>
      <c r="B248" s="72" t="s">
        <v>825</v>
      </c>
      <c r="C248">
        <v>89</v>
      </c>
      <c r="D248">
        <v>77</v>
      </c>
      <c r="E248">
        <v>149</v>
      </c>
      <c r="F248">
        <v>15</v>
      </c>
      <c r="G248">
        <v>0</v>
      </c>
      <c r="H248">
        <v>0</v>
      </c>
      <c r="I248">
        <v>5</v>
      </c>
      <c r="J248">
        <v>5</v>
      </c>
      <c r="K248">
        <v>43996</v>
      </c>
    </row>
    <row r="249" spans="1:11" x14ac:dyDescent="0.3">
      <c r="A249" t="s">
        <v>826</v>
      </c>
      <c r="B249" s="72" t="s">
        <v>827</v>
      </c>
      <c r="C249">
        <v>607</v>
      </c>
      <c r="D249">
        <v>578</v>
      </c>
      <c r="E249">
        <v>976</v>
      </c>
      <c r="F249">
        <v>109</v>
      </c>
      <c r="G249">
        <v>27</v>
      </c>
      <c r="H249">
        <v>49</v>
      </c>
      <c r="I249">
        <v>15</v>
      </c>
      <c r="J249">
        <v>15</v>
      </c>
      <c r="K249">
        <v>104751</v>
      </c>
    </row>
    <row r="250" spans="1:11" x14ac:dyDescent="0.3">
      <c r="A250" t="s">
        <v>828</v>
      </c>
      <c r="B250" s="72" t="s">
        <v>829</v>
      </c>
      <c r="C250">
        <v>36</v>
      </c>
      <c r="D250">
        <v>67</v>
      </c>
      <c r="E250">
        <v>74</v>
      </c>
      <c r="F250">
        <v>21</v>
      </c>
      <c r="G250">
        <v>5</v>
      </c>
      <c r="H250">
        <v>0</v>
      </c>
      <c r="I250">
        <v>0</v>
      </c>
      <c r="J250">
        <v>0</v>
      </c>
      <c r="K250">
        <v>32707</v>
      </c>
    </row>
    <row r="251" spans="1:11" x14ac:dyDescent="0.3">
      <c r="A251" t="s">
        <v>830</v>
      </c>
      <c r="B251" s="72" t="s">
        <v>831</v>
      </c>
      <c r="C251">
        <v>56</v>
      </c>
      <c r="D251">
        <v>49</v>
      </c>
      <c r="E251">
        <v>99</v>
      </c>
      <c r="F251">
        <v>5</v>
      </c>
      <c r="G251">
        <v>5</v>
      </c>
      <c r="H251">
        <v>0</v>
      </c>
      <c r="I251">
        <v>0</v>
      </c>
      <c r="J251">
        <v>5</v>
      </c>
      <c r="K251">
        <v>22998</v>
      </c>
    </row>
    <row r="252" spans="1:11" x14ac:dyDescent="0.3">
      <c r="A252" t="s">
        <v>832</v>
      </c>
      <c r="B252" s="72" t="s">
        <v>833</v>
      </c>
      <c r="C252">
        <v>258</v>
      </c>
      <c r="D252">
        <v>269</v>
      </c>
      <c r="E252">
        <v>451</v>
      </c>
      <c r="F252">
        <v>5</v>
      </c>
      <c r="G252">
        <v>48</v>
      </c>
      <c r="H252">
        <v>12</v>
      </c>
      <c r="I252">
        <v>5</v>
      </c>
      <c r="J252">
        <v>5</v>
      </c>
      <c r="K252">
        <v>75367</v>
      </c>
    </row>
    <row r="253" spans="1:11" x14ac:dyDescent="0.3">
      <c r="A253" t="s">
        <v>834</v>
      </c>
      <c r="B253" s="72" t="s">
        <v>835</v>
      </c>
      <c r="C253">
        <v>268</v>
      </c>
      <c r="D253">
        <v>496</v>
      </c>
      <c r="E253">
        <v>522</v>
      </c>
      <c r="F253">
        <v>69</v>
      </c>
      <c r="G253">
        <v>57</v>
      </c>
      <c r="H253">
        <v>103</v>
      </c>
      <c r="I253">
        <v>10</v>
      </c>
      <c r="J253">
        <v>5</v>
      </c>
      <c r="K253">
        <v>97581</v>
      </c>
    </row>
    <row r="254" spans="1:11" x14ac:dyDescent="0.3">
      <c r="A254" t="s">
        <v>836</v>
      </c>
      <c r="B254" s="72" t="s">
        <v>837</v>
      </c>
      <c r="C254">
        <v>1755</v>
      </c>
      <c r="D254">
        <v>1433</v>
      </c>
      <c r="E254">
        <v>2612</v>
      </c>
      <c r="F254">
        <v>266</v>
      </c>
      <c r="G254">
        <v>236</v>
      </c>
      <c r="H254">
        <v>5</v>
      </c>
      <c r="I254">
        <v>47</v>
      </c>
      <c r="J254">
        <v>30</v>
      </c>
      <c r="K254">
        <v>267336</v>
      </c>
    </row>
    <row r="255" spans="1:11" x14ac:dyDescent="0.3">
      <c r="A255" t="s">
        <v>838</v>
      </c>
      <c r="B255" s="72" t="s">
        <v>839</v>
      </c>
      <c r="C255">
        <v>224</v>
      </c>
      <c r="D255">
        <v>179</v>
      </c>
      <c r="E255">
        <v>346</v>
      </c>
      <c r="F255">
        <v>24</v>
      </c>
      <c r="G255">
        <v>21</v>
      </c>
      <c r="H255">
        <v>0</v>
      </c>
      <c r="I255">
        <v>5</v>
      </c>
      <c r="J255">
        <v>5</v>
      </c>
      <c r="K255">
        <v>41582</v>
      </c>
    </row>
    <row r="256" spans="1:11" x14ac:dyDescent="0.3">
      <c r="A256" t="s">
        <v>840</v>
      </c>
      <c r="B256" s="72" t="s">
        <v>841</v>
      </c>
      <c r="C256">
        <v>19</v>
      </c>
      <c r="D256">
        <v>25</v>
      </c>
      <c r="E256">
        <v>37</v>
      </c>
      <c r="F256">
        <v>5</v>
      </c>
      <c r="G256">
        <v>0</v>
      </c>
      <c r="H256">
        <v>0</v>
      </c>
      <c r="I256">
        <v>5</v>
      </c>
      <c r="J256">
        <v>0</v>
      </c>
      <c r="K256">
        <v>4368</v>
      </c>
    </row>
    <row r="257" spans="1:11" x14ac:dyDescent="0.3">
      <c r="A257" t="s">
        <v>842</v>
      </c>
      <c r="B257" s="72" t="s">
        <v>843</v>
      </c>
      <c r="C257">
        <v>180</v>
      </c>
      <c r="D257">
        <v>209</v>
      </c>
      <c r="E257">
        <v>320</v>
      </c>
      <c r="F257">
        <v>22</v>
      </c>
      <c r="G257">
        <v>20</v>
      </c>
      <c r="H257">
        <v>18</v>
      </c>
      <c r="I257">
        <v>5</v>
      </c>
      <c r="J257">
        <v>5</v>
      </c>
      <c r="K257">
        <v>39557</v>
      </c>
    </row>
    <row r="258" spans="1:11" x14ac:dyDescent="0.3">
      <c r="A258" t="s">
        <v>844</v>
      </c>
      <c r="B258" s="72" t="s">
        <v>845</v>
      </c>
      <c r="C258">
        <v>446</v>
      </c>
      <c r="D258">
        <v>322</v>
      </c>
      <c r="E258">
        <v>690</v>
      </c>
      <c r="F258">
        <v>29</v>
      </c>
      <c r="G258">
        <v>30</v>
      </c>
      <c r="H258">
        <v>0</v>
      </c>
      <c r="I258">
        <v>15</v>
      </c>
      <c r="J258">
        <v>5</v>
      </c>
      <c r="K258">
        <v>62873</v>
      </c>
    </row>
    <row r="259" spans="1:11" x14ac:dyDescent="0.3">
      <c r="A259" t="s">
        <v>846</v>
      </c>
      <c r="B259" s="72" t="s">
        <v>847</v>
      </c>
      <c r="C259">
        <v>38</v>
      </c>
      <c r="D259">
        <v>76</v>
      </c>
      <c r="E259">
        <v>77</v>
      </c>
      <c r="F259">
        <v>35</v>
      </c>
      <c r="G259">
        <v>0</v>
      </c>
      <c r="H259">
        <v>0</v>
      </c>
      <c r="I259">
        <v>0</v>
      </c>
      <c r="J259">
        <v>5</v>
      </c>
      <c r="K259">
        <v>32699</v>
      </c>
    </row>
    <row r="260" spans="1:11" x14ac:dyDescent="0.3">
      <c r="A260" t="s">
        <v>848</v>
      </c>
      <c r="B260" s="72" t="s">
        <v>849</v>
      </c>
      <c r="C260">
        <v>255</v>
      </c>
      <c r="D260">
        <v>224</v>
      </c>
      <c r="E260">
        <v>420</v>
      </c>
      <c r="F260">
        <v>10</v>
      </c>
      <c r="G260">
        <v>47</v>
      </c>
      <c r="H260">
        <v>0</v>
      </c>
      <c r="I260">
        <v>5</v>
      </c>
      <c r="J260">
        <v>5</v>
      </c>
      <c r="K260">
        <v>60597</v>
      </c>
    </row>
    <row r="261" spans="1:11" x14ac:dyDescent="0.3">
      <c r="A261" t="s">
        <v>850</v>
      </c>
      <c r="B261" s="72" t="s">
        <v>851</v>
      </c>
      <c r="C261">
        <v>222</v>
      </c>
      <c r="D261">
        <v>149</v>
      </c>
      <c r="E261">
        <v>353</v>
      </c>
      <c r="F261">
        <v>5</v>
      </c>
      <c r="G261">
        <v>5</v>
      </c>
      <c r="H261">
        <v>0</v>
      </c>
      <c r="I261">
        <v>5</v>
      </c>
      <c r="J261">
        <v>0</v>
      </c>
      <c r="K261">
        <v>38235</v>
      </c>
    </row>
    <row r="262" spans="1:11" x14ac:dyDescent="0.3">
      <c r="A262" t="s">
        <v>852</v>
      </c>
      <c r="B262" s="72" t="s">
        <v>853</v>
      </c>
      <c r="C262">
        <v>49</v>
      </c>
      <c r="D262">
        <v>32</v>
      </c>
      <c r="E262">
        <v>78</v>
      </c>
      <c r="F262">
        <v>5</v>
      </c>
      <c r="G262">
        <v>0</v>
      </c>
      <c r="H262">
        <v>0</v>
      </c>
      <c r="I262">
        <v>0</v>
      </c>
      <c r="J262">
        <v>0</v>
      </c>
      <c r="K262">
        <v>16952</v>
      </c>
    </row>
    <row r="263" spans="1:11" x14ac:dyDescent="0.3">
      <c r="A263" t="s">
        <v>854</v>
      </c>
      <c r="B263" s="72" t="s">
        <v>855</v>
      </c>
      <c r="C263">
        <v>1119</v>
      </c>
      <c r="D263">
        <v>1285</v>
      </c>
      <c r="E263">
        <v>1894</v>
      </c>
      <c r="F263">
        <v>72</v>
      </c>
      <c r="G263">
        <v>250</v>
      </c>
      <c r="H263">
        <v>76</v>
      </c>
      <c r="I263">
        <v>98</v>
      </c>
      <c r="J263">
        <v>15</v>
      </c>
      <c r="K263">
        <v>209389</v>
      </c>
    </row>
    <row r="264" spans="1:11" x14ac:dyDescent="0.3">
      <c r="A264" t="s">
        <v>856</v>
      </c>
      <c r="B264" s="72" t="s">
        <v>857</v>
      </c>
      <c r="C264">
        <v>28</v>
      </c>
      <c r="D264">
        <v>49</v>
      </c>
      <c r="E264">
        <v>53</v>
      </c>
      <c r="F264">
        <v>18</v>
      </c>
      <c r="G264">
        <v>0</v>
      </c>
      <c r="H264">
        <v>5</v>
      </c>
      <c r="I264">
        <v>0</v>
      </c>
      <c r="J264">
        <v>5</v>
      </c>
      <c r="K264">
        <v>10955</v>
      </c>
    </row>
    <row r="265" spans="1:11" x14ac:dyDescent="0.3">
      <c r="A265" t="s">
        <v>858</v>
      </c>
      <c r="B265" s="72" t="s">
        <v>859</v>
      </c>
      <c r="C265">
        <v>19</v>
      </c>
      <c r="D265">
        <v>28</v>
      </c>
      <c r="E265">
        <v>36</v>
      </c>
      <c r="F265">
        <v>5</v>
      </c>
      <c r="G265">
        <v>0</v>
      </c>
      <c r="H265">
        <v>0</v>
      </c>
      <c r="I265">
        <v>0</v>
      </c>
      <c r="J265">
        <v>5</v>
      </c>
      <c r="K265">
        <v>7050</v>
      </c>
    </row>
    <row r="266" spans="1:11" x14ac:dyDescent="0.3">
      <c r="A266" t="s">
        <v>860</v>
      </c>
      <c r="B266" s="72" t="s">
        <v>861</v>
      </c>
      <c r="C266">
        <v>173</v>
      </c>
      <c r="D266">
        <v>152</v>
      </c>
      <c r="E266">
        <v>276</v>
      </c>
      <c r="F266">
        <v>46</v>
      </c>
      <c r="G266">
        <v>5</v>
      </c>
      <c r="H266">
        <v>0</v>
      </c>
      <c r="I266">
        <v>0</v>
      </c>
      <c r="J266">
        <v>5</v>
      </c>
      <c r="K266">
        <v>80799</v>
      </c>
    </row>
    <row r="267" spans="1:11" x14ac:dyDescent="0.3">
      <c r="A267" t="s">
        <v>862</v>
      </c>
      <c r="B267" s="72" t="s">
        <v>863</v>
      </c>
      <c r="C267">
        <v>817</v>
      </c>
      <c r="D267">
        <v>482</v>
      </c>
      <c r="E267">
        <v>1206</v>
      </c>
      <c r="F267">
        <v>22</v>
      </c>
      <c r="G267">
        <v>17</v>
      </c>
      <c r="H267">
        <v>0</v>
      </c>
      <c r="I267">
        <v>45</v>
      </c>
      <c r="J267">
        <v>10</v>
      </c>
      <c r="K267">
        <v>136553</v>
      </c>
    </row>
    <row r="268" spans="1:11" x14ac:dyDescent="0.3">
      <c r="A268" t="s">
        <v>864</v>
      </c>
      <c r="B268" s="72" t="s">
        <v>865</v>
      </c>
      <c r="C268">
        <v>347</v>
      </c>
      <c r="D268">
        <v>503</v>
      </c>
      <c r="E268">
        <v>576</v>
      </c>
      <c r="F268">
        <v>234</v>
      </c>
      <c r="G268">
        <v>10</v>
      </c>
      <c r="H268">
        <v>10</v>
      </c>
      <c r="I268">
        <v>5</v>
      </c>
      <c r="J268">
        <v>10</v>
      </c>
      <c r="K268">
        <v>94418</v>
      </c>
    </row>
    <row r="269" spans="1:11" x14ac:dyDescent="0.3">
      <c r="A269" t="s">
        <v>866</v>
      </c>
      <c r="B269" s="72" t="s">
        <v>867</v>
      </c>
      <c r="C269">
        <v>390</v>
      </c>
      <c r="D269">
        <v>334</v>
      </c>
      <c r="E269">
        <v>635</v>
      </c>
      <c r="F269">
        <v>41</v>
      </c>
      <c r="G269">
        <v>26</v>
      </c>
      <c r="H269">
        <v>5</v>
      </c>
      <c r="I269">
        <v>5</v>
      </c>
      <c r="J269">
        <v>5</v>
      </c>
      <c r="K269">
        <v>62783</v>
      </c>
    </row>
    <row r="270" spans="1:11" x14ac:dyDescent="0.3">
      <c r="A270" t="s">
        <v>868</v>
      </c>
      <c r="B270" s="72" t="s">
        <v>869</v>
      </c>
      <c r="C270">
        <v>5</v>
      </c>
      <c r="D270">
        <v>17</v>
      </c>
      <c r="E270">
        <v>22</v>
      </c>
      <c r="F270">
        <v>5</v>
      </c>
      <c r="G270">
        <v>0</v>
      </c>
      <c r="H270">
        <v>0</v>
      </c>
      <c r="I270">
        <v>0</v>
      </c>
      <c r="J270">
        <v>0</v>
      </c>
      <c r="K270">
        <v>5374</v>
      </c>
    </row>
    <row r="271" spans="1:11" x14ac:dyDescent="0.3">
      <c r="A271" t="s">
        <v>870</v>
      </c>
      <c r="B271" s="72" t="s">
        <v>871</v>
      </c>
      <c r="C271">
        <v>39</v>
      </c>
      <c r="D271">
        <v>43</v>
      </c>
      <c r="E271">
        <v>75</v>
      </c>
      <c r="F271">
        <v>5</v>
      </c>
      <c r="G271">
        <v>0</v>
      </c>
      <c r="H271">
        <v>0</v>
      </c>
      <c r="I271">
        <v>5</v>
      </c>
      <c r="J271">
        <v>0</v>
      </c>
      <c r="K271">
        <v>17838</v>
      </c>
    </row>
    <row r="272" spans="1:11" x14ac:dyDescent="0.3">
      <c r="A272" t="s">
        <v>872</v>
      </c>
      <c r="B272" s="72" t="s">
        <v>873</v>
      </c>
      <c r="C272">
        <v>169</v>
      </c>
      <c r="D272">
        <v>134</v>
      </c>
      <c r="E272">
        <v>270</v>
      </c>
      <c r="F272">
        <v>14</v>
      </c>
      <c r="G272">
        <v>19</v>
      </c>
      <c r="H272">
        <v>0</v>
      </c>
      <c r="I272">
        <v>0</v>
      </c>
      <c r="J272">
        <v>0</v>
      </c>
      <c r="K272">
        <v>48148</v>
      </c>
    </row>
    <row r="273" spans="1:11" x14ac:dyDescent="0.3">
      <c r="A273" t="s">
        <v>874</v>
      </c>
      <c r="B273" s="72" t="s">
        <v>875</v>
      </c>
      <c r="C273">
        <v>80</v>
      </c>
      <c r="D273">
        <v>48</v>
      </c>
      <c r="E273">
        <v>124</v>
      </c>
      <c r="F273">
        <v>5</v>
      </c>
      <c r="G273">
        <v>0</v>
      </c>
      <c r="H273">
        <v>0</v>
      </c>
      <c r="I273">
        <v>5</v>
      </c>
      <c r="J273">
        <v>0</v>
      </c>
      <c r="K273">
        <v>13571</v>
      </c>
    </row>
    <row r="274" spans="1:11" x14ac:dyDescent="0.3">
      <c r="A274" t="s">
        <v>876</v>
      </c>
      <c r="B274" s="72" t="s">
        <v>877</v>
      </c>
      <c r="C274">
        <v>129</v>
      </c>
      <c r="D274">
        <v>118</v>
      </c>
      <c r="E274">
        <v>226</v>
      </c>
      <c r="F274">
        <v>15</v>
      </c>
      <c r="G274">
        <v>5</v>
      </c>
      <c r="H274">
        <v>0</v>
      </c>
      <c r="I274">
        <v>15</v>
      </c>
      <c r="J274">
        <v>0</v>
      </c>
      <c r="K274">
        <v>86802</v>
      </c>
    </row>
    <row r="275" spans="1:11" x14ac:dyDescent="0.3">
      <c r="A275" t="s">
        <v>878</v>
      </c>
      <c r="B275" s="72" t="s">
        <v>879</v>
      </c>
      <c r="C275">
        <v>78</v>
      </c>
      <c r="D275">
        <v>119</v>
      </c>
      <c r="E275">
        <v>146</v>
      </c>
      <c r="F275">
        <v>5</v>
      </c>
      <c r="G275">
        <v>32</v>
      </c>
      <c r="H275">
        <v>5</v>
      </c>
      <c r="I275">
        <v>5</v>
      </c>
      <c r="J275">
        <v>0</v>
      </c>
      <c r="K275">
        <v>27219</v>
      </c>
    </row>
    <row r="276" spans="1:11" x14ac:dyDescent="0.3">
      <c r="A276" t="s">
        <v>880</v>
      </c>
      <c r="B276" s="72" t="s">
        <v>881</v>
      </c>
      <c r="C276">
        <v>698</v>
      </c>
      <c r="D276">
        <v>701</v>
      </c>
      <c r="E276">
        <v>1141</v>
      </c>
      <c r="F276">
        <v>59</v>
      </c>
      <c r="G276">
        <v>124</v>
      </c>
      <c r="H276">
        <v>5</v>
      </c>
      <c r="I276">
        <v>42</v>
      </c>
      <c r="J276">
        <v>25</v>
      </c>
      <c r="K276">
        <v>104524</v>
      </c>
    </row>
    <row r="277" spans="1:11" x14ac:dyDescent="0.3">
      <c r="A277" t="s">
        <v>882</v>
      </c>
      <c r="B277" s="72" t="s">
        <v>883</v>
      </c>
      <c r="C277">
        <v>152</v>
      </c>
      <c r="D277">
        <v>382</v>
      </c>
      <c r="E277">
        <v>278</v>
      </c>
      <c r="F277">
        <v>120</v>
      </c>
      <c r="G277">
        <v>120</v>
      </c>
      <c r="H277">
        <v>5</v>
      </c>
      <c r="I277">
        <v>5</v>
      </c>
      <c r="J277">
        <v>10</v>
      </c>
      <c r="K277">
        <v>61835</v>
      </c>
    </row>
    <row r="278" spans="1:11" x14ac:dyDescent="0.3">
      <c r="A278" t="s">
        <v>884</v>
      </c>
      <c r="B278" s="72" t="s">
        <v>885</v>
      </c>
      <c r="C278">
        <v>132</v>
      </c>
      <c r="D278">
        <v>112</v>
      </c>
      <c r="E278">
        <v>228</v>
      </c>
      <c r="F278">
        <v>14</v>
      </c>
      <c r="G278">
        <v>0</v>
      </c>
      <c r="H278">
        <v>0</v>
      </c>
      <c r="I278">
        <v>5</v>
      </c>
      <c r="J278">
        <v>5</v>
      </c>
      <c r="K278">
        <v>34624</v>
      </c>
    </row>
    <row r="279" spans="1:11" x14ac:dyDescent="0.3">
      <c r="A279" t="s">
        <v>886</v>
      </c>
      <c r="B279" s="72" t="s">
        <v>887</v>
      </c>
      <c r="C279">
        <v>1749</v>
      </c>
      <c r="D279">
        <v>1585</v>
      </c>
      <c r="E279">
        <v>2808</v>
      </c>
      <c r="F279">
        <v>287</v>
      </c>
      <c r="G279">
        <v>166</v>
      </c>
      <c r="H279">
        <v>5</v>
      </c>
      <c r="I279">
        <v>55</v>
      </c>
      <c r="J279">
        <v>55</v>
      </c>
      <c r="K279">
        <v>424615</v>
      </c>
    </row>
    <row r="280" spans="1:11" x14ac:dyDescent="0.3">
      <c r="A280" t="s">
        <v>888</v>
      </c>
      <c r="B280" s="72" t="s">
        <v>889</v>
      </c>
      <c r="C280">
        <v>260</v>
      </c>
      <c r="D280">
        <v>319</v>
      </c>
      <c r="E280">
        <v>406</v>
      </c>
      <c r="F280">
        <v>31</v>
      </c>
      <c r="G280">
        <v>97</v>
      </c>
      <c r="H280">
        <v>26</v>
      </c>
      <c r="I280">
        <v>17</v>
      </c>
      <c r="J280">
        <v>5</v>
      </c>
      <c r="K280">
        <v>43031</v>
      </c>
    </row>
    <row r="281" spans="1:11" x14ac:dyDescent="0.3">
      <c r="A281" t="s">
        <v>890</v>
      </c>
      <c r="B281" s="72" t="s">
        <v>891</v>
      </c>
      <c r="C281">
        <v>634</v>
      </c>
      <c r="D281">
        <v>582</v>
      </c>
      <c r="E281">
        <v>1047</v>
      </c>
      <c r="F281">
        <v>55</v>
      </c>
      <c r="G281">
        <v>59</v>
      </c>
      <c r="H281">
        <v>16</v>
      </c>
      <c r="I281">
        <v>15</v>
      </c>
      <c r="J281">
        <v>15</v>
      </c>
      <c r="K281">
        <v>153023</v>
      </c>
    </row>
    <row r="282" spans="1:11" x14ac:dyDescent="0.3">
      <c r="A282" t="s">
        <v>892</v>
      </c>
      <c r="B282" s="72" t="s">
        <v>893</v>
      </c>
      <c r="C282">
        <v>66</v>
      </c>
      <c r="D282">
        <v>107</v>
      </c>
      <c r="E282">
        <v>121</v>
      </c>
      <c r="F282">
        <v>15</v>
      </c>
      <c r="G282">
        <v>14</v>
      </c>
      <c r="H282">
        <v>19</v>
      </c>
      <c r="I282">
        <v>5</v>
      </c>
      <c r="J282">
        <v>5</v>
      </c>
      <c r="K282">
        <v>21011</v>
      </c>
    </row>
    <row r="283" spans="1:11" x14ac:dyDescent="0.3">
      <c r="A283" t="s">
        <v>894</v>
      </c>
      <c r="B283" s="72" t="s">
        <v>895</v>
      </c>
      <c r="C283">
        <v>922</v>
      </c>
      <c r="D283">
        <v>776</v>
      </c>
      <c r="E283">
        <v>1442</v>
      </c>
      <c r="F283">
        <v>49</v>
      </c>
      <c r="G283">
        <v>106</v>
      </c>
      <c r="H283">
        <v>45</v>
      </c>
      <c r="I283">
        <v>48</v>
      </c>
      <c r="J283">
        <v>10</v>
      </c>
      <c r="K283">
        <v>181911</v>
      </c>
    </row>
    <row r="284" spans="1:11" x14ac:dyDescent="0.3">
      <c r="A284" t="s">
        <v>896</v>
      </c>
      <c r="B284" s="72" t="s">
        <v>897</v>
      </c>
      <c r="C284">
        <v>510</v>
      </c>
      <c r="D284">
        <v>603</v>
      </c>
      <c r="E284">
        <v>899</v>
      </c>
      <c r="F284">
        <v>64</v>
      </c>
      <c r="G284">
        <v>95</v>
      </c>
      <c r="H284">
        <v>5</v>
      </c>
      <c r="I284">
        <v>25</v>
      </c>
      <c r="J284">
        <v>15</v>
      </c>
      <c r="K284">
        <v>145709</v>
      </c>
    </row>
    <row r="285" spans="1:11" x14ac:dyDescent="0.3">
      <c r="A285" t="s">
        <v>898</v>
      </c>
      <c r="B285" s="72" t="s">
        <v>899</v>
      </c>
      <c r="C285">
        <v>84</v>
      </c>
      <c r="D285">
        <v>38</v>
      </c>
      <c r="E285">
        <v>119</v>
      </c>
      <c r="F285">
        <v>5</v>
      </c>
      <c r="G285">
        <v>0</v>
      </c>
      <c r="H285">
        <v>0</v>
      </c>
      <c r="I285">
        <v>0</v>
      </c>
      <c r="J285">
        <v>0</v>
      </c>
      <c r="K285">
        <v>11240</v>
      </c>
    </row>
    <row r="286" spans="1:11" x14ac:dyDescent="0.3">
      <c r="A286" t="s">
        <v>900</v>
      </c>
      <c r="B286" s="72" t="s">
        <v>901</v>
      </c>
      <c r="C286">
        <v>45</v>
      </c>
      <c r="D286">
        <v>30</v>
      </c>
      <c r="E286">
        <v>72</v>
      </c>
      <c r="F286">
        <v>5</v>
      </c>
      <c r="G286">
        <v>0</v>
      </c>
      <c r="H286">
        <v>0</v>
      </c>
      <c r="I286">
        <v>0</v>
      </c>
      <c r="J286">
        <v>0</v>
      </c>
      <c r="K286">
        <v>19351</v>
      </c>
    </row>
    <row r="287" spans="1:11" x14ac:dyDescent="0.3">
      <c r="A287" t="s">
        <v>902</v>
      </c>
      <c r="B287" s="72" t="s">
        <v>903</v>
      </c>
      <c r="C287">
        <v>147</v>
      </c>
      <c r="D287">
        <v>96</v>
      </c>
      <c r="E287">
        <v>204</v>
      </c>
      <c r="F287">
        <v>13</v>
      </c>
      <c r="G287">
        <v>20</v>
      </c>
      <c r="H287">
        <v>0</v>
      </c>
      <c r="I287">
        <v>5</v>
      </c>
      <c r="J287">
        <v>5</v>
      </c>
      <c r="K287">
        <v>15904</v>
      </c>
    </row>
    <row r="288" spans="1:11" x14ac:dyDescent="0.3">
      <c r="A288" t="s">
        <v>904</v>
      </c>
      <c r="B288" s="72" t="s">
        <v>905</v>
      </c>
      <c r="C288">
        <v>389</v>
      </c>
      <c r="D288">
        <v>522</v>
      </c>
      <c r="E288">
        <v>614</v>
      </c>
      <c r="F288">
        <v>204</v>
      </c>
      <c r="G288">
        <v>64</v>
      </c>
      <c r="H288">
        <v>0</v>
      </c>
      <c r="I288">
        <v>10</v>
      </c>
      <c r="J288">
        <v>10</v>
      </c>
      <c r="K288">
        <v>50125</v>
      </c>
    </row>
    <row r="289" spans="1:11" x14ac:dyDescent="0.3">
      <c r="A289" t="s">
        <v>906</v>
      </c>
      <c r="B289" s="72" t="s">
        <v>907</v>
      </c>
      <c r="C289">
        <v>1860</v>
      </c>
      <c r="D289">
        <v>1209</v>
      </c>
      <c r="E289">
        <v>2634</v>
      </c>
      <c r="F289">
        <v>115</v>
      </c>
      <c r="G289">
        <v>212</v>
      </c>
      <c r="H289">
        <v>46</v>
      </c>
      <c r="I289">
        <v>36</v>
      </c>
      <c r="J289">
        <v>20</v>
      </c>
      <c r="K289">
        <v>220298</v>
      </c>
    </row>
    <row r="290" spans="1:11" x14ac:dyDescent="0.3">
      <c r="A290" t="s">
        <v>908</v>
      </c>
      <c r="B290" s="72" t="s">
        <v>909</v>
      </c>
      <c r="C290">
        <v>35</v>
      </c>
      <c r="D290">
        <v>69</v>
      </c>
      <c r="E290">
        <v>68</v>
      </c>
      <c r="F290">
        <v>5</v>
      </c>
      <c r="G290">
        <v>0</v>
      </c>
      <c r="H290">
        <v>27</v>
      </c>
      <c r="I290">
        <v>5</v>
      </c>
      <c r="J290">
        <v>5</v>
      </c>
      <c r="K290">
        <v>15471</v>
      </c>
    </row>
    <row r="291" spans="1:11" x14ac:dyDescent="0.3">
      <c r="A291" t="s">
        <v>910</v>
      </c>
      <c r="B291" s="72" t="s">
        <v>911</v>
      </c>
      <c r="C291">
        <v>77</v>
      </c>
      <c r="D291">
        <v>111</v>
      </c>
      <c r="E291">
        <v>156</v>
      </c>
      <c r="F291">
        <v>5</v>
      </c>
      <c r="G291">
        <v>19</v>
      </c>
      <c r="H291">
        <v>0</v>
      </c>
      <c r="I291">
        <v>5</v>
      </c>
      <c r="J291">
        <v>0</v>
      </c>
      <c r="K291">
        <v>38677</v>
      </c>
    </row>
    <row r="292" spans="1:11" x14ac:dyDescent="0.3">
      <c r="A292" t="s">
        <v>912</v>
      </c>
      <c r="B292" s="72" t="s">
        <v>913</v>
      </c>
      <c r="C292">
        <v>116</v>
      </c>
      <c r="D292">
        <v>128</v>
      </c>
      <c r="E292">
        <v>204</v>
      </c>
      <c r="F292">
        <v>27</v>
      </c>
      <c r="G292">
        <v>5</v>
      </c>
      <c r="H292">
        <v>0</v>
      </c>
      <c r="I292">
        <v>10</v>
      </c>
      <c r="J292">
        <v>10</v>
      </c>
      <c r="K292">
        <v>60083</v>
      </c>
    </row>
    <row r="293" spans="1:11" x14ac:dyDescent="0.3">
      <c r="A293" t="s">
        <v>914</v>
      </c>
      <c r="B293" s="72" t="s">
        <v>915</v>
      </c>
      <c r="C293">
        <v>58</v>
      </c>
      <c r="D293">
        <v>102</v>
      </c>
      <c r="E293">
        <v>113</v>
      </c>
      <c r="F293">
        <v>18</v>
      </c>
      <c r="G293">
        <v>10</v>
      </c>
      <c r="H293">
        <v>15</v>
      </c>
      <c r="I293">
        <v>10</v>
      </c>
      <c r="J293">
        <v>5</v>
      </c>
      <c r="K293">
        <v>49861</v>
      </c>
    </row>
    <row r="294" spans="1:11" x14ac:dyDescent="0.3">
      <c r="A294" t="s">
        <v>916</v>
      </c>
      <c r="B294" s="72" t="s">
        <v>917</v>
      </c>
      <c r="C294">
        <v>1693</v>
      </c>
      <c r="D294">
        <v>1367</v>
      </c>
      <c r="E294">
        <v>2569</v>
      </c>
      <c r="F294">
        <v>164</v>
      </c>
      <c r="G294">
        <v>106</v>
      </c>
      <c r="H294">
        <v>0</v>
      </c>
      <c r="I294">
        <v>212</v>
      </c>
      <c r="J294">
        <v>15</v>
      </c>
      <c r="K294">
        <v>172928</v>
      </c>
    </row>
    <row r="295" spans="1:11" x14ac:dyDescent="0.3">
      <c r="A295" t="s">
        <v>918</v>
      </c>
      <c r="B295" s="72" t="s">
        <v>919</v>
      </c>
      <c r="C295">
        <v>273</v>
      </c>
      <c r="D295">
        <v>266</v>
      </c>
      <c r="E295">
        <v>485</v>
      </c>
      <c r="F295">
        <v>49</v>
      </c>
      <c r="G295">
        <v>0</v>
      </c>
      <c r="H295">
        <v>5</v>
      </c>
      <c r="I295">
        <v>0</v>
      </c>
      <c r="J295">
        <v>10</v>
      </c>
      <c r="K295">
        <v>97339</v>
      </c>
    </row>
    <row r="296" spans="1:11" x14ac:dyDescent="0.3">
      <c r="A296" t="s">
        <v>920</v>
      </c>
      <c r="B296" s="72" t="s">
        <v>921</v>
      </c>
      <c r="C296">
        <v>67</v>
      </c>
      <c r="D296">
        <v>91</v>
      </c>
      <c r="E296">
        <v>154</v>
      </c>
      <c r="F296">
        <v>5</v>
      </c>
      <c r="G296">
        <v>5</v>
      </c>
      <c r="H296">
        <v>0</v>
      </c>
      <c r="I296">
        <v>5</v>
      </c>
      <c r="J296">
        <v>0</v>
      </c>
      <c r="K296">
        <v>24541</v>
      </c>
    </row>
    <row r="297" spans="1:11" x14ac:dyDescent="0.3">
      <c r="A297" t="s">
        <v>922</v>
      </c>
      <c r="B297" s="72" t="s">
        <v>923</v>
      </c>
      <c r="C297">
        <v>41</v>
      </c>
      <c r="D297">
        <v>59</v>
      </c>
      <c r="E297">
        <v>71</v>
      </c>
      <c r="F297">
        <v>12</v>
      </c>
      <c r="G297">
        <v>0</v>
      </c>
      <c r="H297">
        <v>17</v>
      </c>
      <c r="I297">
        <v>0</v>
      </c>
      <c r="J297">
        <v>0</v>
      </c>
      <c r="K297">
        <v>19112</v>
      </c>
    </row>
    <row r="298" spans="1:11" x14ac:dyDescent="0.3">
      <c r="A298" t="s">
        <v>924</v>
      </c>
      <c r="B298" s="72" t="s">
        <v>925</v>
      </c>
      <c r="C298">
        <v>363</v>
      </c>
      <c r="D298">
        <v>239</v>
      </c>
      <c r="E298">
        <v>543</v>
      </c>
      <c r="F298">
        <v>20</v>
      </c>
      <c r="G298">
        <v>5</v>
      </c>
      <c r="H298">
        <v>0</v>
      </c>
      <c r="I298">
        <v>27</v>
      </c>
      <c r="J298">
        <v>5</v>
      </c>
      <c r="K298">
        <v>53949</v>
      </c>
    </row>
    <row r="299" spans="1:11" x14ac:dyDescent="0.3">
      <c r="A299" t="s">
        <v>926</v>
      </c>
      <c r="B299" s="72" t="s">
        <v>927</v>
      </c>
      <c r="C299">
        <v>102</v>
      </c>
      <c r="D299">
        <v>55</v>
      </c>
      <c r="E299">
        <v>149</v>
      </c>
      <c r="F299">
        <v>5</v>
      </c>
      <c r="G299">
        <v>0</v>
      </c>
      <c r="H299">
        <v>0</v>
      </c>
      <c r="I299">
        <v>0</v>
      </c>
      <c r="J299">
        <v>5</v>
      </c>
      <c r="K299">
        <v>16543</v>
      </c>
    </row>
    <row r="300" spans="1:11" x14ac:dyDescent="0.3">
      <c r="A300" t="s">
        <v>928</v>
      </c>
      <c r="B300" s="72" t="s">
        <v>929</v>
      </c>
      <c r="C300">
        <v>696</v>
      </c>
      <c r="D300">
        <v>871</v>
      </c>
      <c r="E300">
        <v>1133</v>
      </c>
      <c r="F300">
        <v>103</v>
      </c>
      <c r="G300">
        <v>246</v>
      </c>
      <c r="H300">
        <v>15</v>
      </c>
      <c r="I300">
        <v>30</v>
      </c>
      <c r="J300">
        <v>52</v>
      </c>
      <c r="K300">
        <v>157875</v>
      </c>
    </row>
    <row r="301" spans="1:11" x14ac:dyDescent="0.3">
      <c r="A301" t="s">
        <v>930</v>
      </c>
      <c r="B301" s="72" t="s">
        <v>931</v>
      </c>
      <c r="C301">
        <v>294</v>
      </c>
      <c r="D301">
        <v>304</v>
      </c>
      <c r="E301">
        <v>453</v>
      </c>
      <c r="F301">
        <v>76</v>
      </c>
      <c r="G301">
        <v>51</v>
      </c>
      <c r="H301">
        <v>0</v>
      </c>
      <c r="I301">
        <v>12</v>
      </c>
      <c r="J301">
        <v>5</v>
      </c>
      <c r="K301">
        <v>44960</v>
      </c>
    </row>
    <row r="302" spans="1:11" x14ac:dyDescent="0.3">
      <c r="A302" t="s">
        <v>932</v>
      </c>
      <c r="B302" s="72" t="s">
        <v>933</v>
      </c>
      <c r="C302">
        <v>195</v>
      </c>
      <c r="D302">
        <v>113</v>
      </c>
      <c r="E302">
        <v>289</v>
      </c>
      <c r="F302">
        <v>5</v>
      </c>
      <c r="G302">
        <v>5</v>
      </c>
      <c r="H302">
        <v>0</v>
      </c>
      <c r="I302">
        <v>5</v>
      </c>
      <c r="J302">
        <v>0</v>
      </c>
      <c r="K302">
        <v>28333</v>
      </c>
    </row>
    <row r="303" spans="1:11" x14ac:dyDescent="0.3">
      <c r="A303" t="s">
        <v>934</v>
      </c>
      <c r="B303" s="72" t="s">
        <v>935</v>
      </c>
      <c r="C303">
        <v>318</v>
      </c>
      <c r="D303">
        <v>295</v>
      </c>
      <c r="E303">
        <v>534</v>
      </c>
      <c r="F303">
        <v>16</v>
      </c>
      <c r="G303">
        <v>32</v>
      </c>
      <c r="H303">
        <v>0</v>
      </c>
      <c r="I303">
        <v>28</v>
      </c>
      <c r="J303">
        <v>5</v>
      </c>
      <c r="K303">
        <v>59417</v>
      </c>
    </row>
    <row r="304" spans="1:11" x14ac:dyDescent="0.3">
      <c r="A304" t="s">
        <v>936</v>
      </c>
      <c r="B304" s="72" t="s">
        <v>937</v>
      </c>
      <c r="C304">
        <v>193</v>
      </c>
      <c r="D304">
        <v>235</v>
      </c>
      <c r="E304">
        <v>360</v>
      </c>
      <c r="F304">
        <v>52</v>
      </c>
      <c r="G304">
        <v>5</v>
      </c>
      <c r="H304">
        <v>0</v>
      </c>
      <c r="I304">
        <v>10</v>
      </c>
      <c r="J304">
        <v>10</v>
      </c>
      <c r="K304">
        <v>74216</v>
      </c>
    </row>
    <row r="305" spans="1:11" x14ac:dyDescent="0.3">
      <c r="A305" t="s">
        <v>938</v>
      </c>
      <c r="B305" s="72" t="s">
        <v>939</v>
      </c>
      <c r="C305">
        <v>357</v>
      </c>
      <c r="D305">
        <v>431</v>
      </c>
      <c r="E305">
        <v>705</v>
      </c>
      <c r="F305">
        <v>29</v>
      </c>
      <c r="G305">
        <v>35</v>
      </c>
      <c r="H305">
        <v>0</v>
      </c>
      <c r="I305">
        <v>5</v>
      </c>
      <c r="J305">
        <v>5</v>
      </c>
      <c r="K305">
        <v>62507</v>
      </c>
    </row>
    <row r="306" spans="1:11" x14ac:dyDescent="0.3">
      <c r="A306" t="s">
        <v>940</v>
      </c>
      <c r="B306" s="72" t="s">
        <v>941</v>
      </c>
      <c r="C306">
        <v>71</v>
      </c>
      <c r="D306">
        <v>91</v>
      </c>
      <c r="E306">
        <v>135</v>
      </c>
      <c r="F306">
        <v>12</v>
      </c>
      <c r="G306">
        <v>13</v>
      </c>
      <c r="H306">
        <v>0</v>
      </c>
      <c r="I306">
        <v>5</v>
      </c>
      <c r="J306">
        <v>0</v>
      </c>
      <c r="K306">
        <v>19201</v>
      </c>
    </row>
    <row r="307" spans="1:11" x14ac:dyDescent="0.3">
      <c r="A307" t="s">
        <v>942</v>
      </c>
      <c r="B307" s="72" t="s">
        <v>943</v>
      </c>
      <c r="C307">
        <v>13</v>
      </c>
      <c r="D307">
        <v>19</v>
      </c>
      <c r="E307">
        <v>28</v>
      </c>
      <c r="F307">
        <v>5</v>
      </c>
      <c r="G307">
        <v>5</v>
      </c>
      <c r="H307">
        <v>0</v>
      </c>
      <c r="I307">
        <v>0</v>
      </c>
      <c r="J307">
        <v>0</v>
      </c>
      <c r="K307">
        <v>8042</v>
      </c>
    </row>
    <row r="308" spans="1:11" x14ac:dyDescent="0.3">
      <c r="A308" t="s">
        <v>944</v>
      </c>
      <c r="B308" s="72" t="s">
        <v>945</v>
      </c>
      <c r="C308">
        <v>549</v>
      </c>
      <c r="D308">
        <v>483</v>
      </c>
      <c r="E308">
        <v>862</v>
      </c>
      <c r="F308">
        <v>65</v>
      </c>
      <c r="G308">
        <v>68</v>
      </c>
      <c r="H308">
        <v>11</v>
      </c>
      <c r="I308">
        <v>19</v>
      </c>
      <c r="J308">
        <v>5</v>
      </c>
      <c r="K308">
        <v>97249</v>
      </c>
    </row>
    <row r="309" spans="1:11" x14ac:dyDescent="0.3">
      <c r="A309" t="s">
        <v>946</v>
      </c>
      <c r="B309" s="72" t="s">
        <v>947</v>
      </c>
      <c r="C309">
        <v>201</v>
      </c>
      <c r="D309">
        <v>180</v>
      </c>
      <c r="E309">
        <v>345</v>
      </c>
      <c r="F309">
        <v>5</v>
      </c>
      <c r="G309">
        <v>5</v>
      </c>
      <c r="H309">
        <v>5</v>
      </c>
      <c r="I309">
        <v>5</v>
      </c>
      <c r="J309">
        <v>5</v>
      </c>
      <c r="K309">
        <v>53194</v>
      </c>
    </row>
    <row r="310" spans="1:11" x14ac:dyDescent="0.3">
      <c r="A310" t="s">
        <v>948</v>
      </c>
      <c r="B310" s="72" t="s">
        <v>949</v>
      </c>
      <c r="C310">
        <v>108</v>
      </c>
      <c r="D310">
        <v>199</v>
      </c>
      <c r="E310">
        <v>226</v>
      </c>
      <c r="F310">
        <v>53</v>
      </c>
      <c r="G310">
        <v>19</v>
      </c>
      <c r="H310">
        <v>0</v>
      </c>
      <c r="I310">
        <v>5</v>
      </c>
      <c r="J310">
        <v>5</v>
      </c>
      <c r="K310">
        <v>35452</v>
      </c>
    </row>
    <row r="311" spans="1:11" x14ac:dyDescent="0.3">
      <c r="A311" t="s">
        <v>950</v>
      </c>
      <c r="B311" s="72" t="s">
        <v>951</v>
      </c>
      <c r="C311">
        <v>115</v>
      </c>
      <c r="D311">
        <v>142</v>
      </c>
      <c r="E311">
        <v>192</v>
      </c>
      <c r="F311">
        <v>49</v>
      </c>
      <c r="G311">
        <v>5</v>
      </c>
      <c r="H311">
        <v>0</v>
      </c>
      <c r="I311">
        <v>0</v>
      </c>
      <c r="J311">
        <v>5</v>
      </c>
      <c r="K311">
        <v>34929</v>
      </c>
    </row>
    <row r="312" spans="1:11" x14ac:dyDescent="0.3">
      <c r="A312" t="s">
        <v>952</v>
      </c>
      <c r="B312" s="72" t="s">
        <v>953</v>
      </c>
      <c r="C312">
        <v>276</v>
      </c>
      <c r="D312">
        <v>229</v>
      </c>
      <c r="E312">
        <v>437</v>
      </c>
      <c r="F312">
        <v>63</v>
      </c>
      <c r="G312">
        <v>10</v>
      </c>
      <c r="H312">
        <v>0</v>
      </c>
      <c r="I312">
        <v>0</v>
      </c>
      <c r="J312">
        <v>5</v>
      </c>
      <c r="K312">
        <v>81374</v>
      </c>
    </row>
    <row r="313" spans="1:11" x14ac:dyDescent="0.3">
      <c r="A313" t="s">
        <v>954</v>
      </c>
      <c r="B313" s="72" t="s">
        <v>955</v>
      </c>
      <c r="C313">
        <v>12</v>
      </c>
      <c r="D313">
        <v>5</v>
      </c>
      <c r="E313">
        <v>15</v>
      </c>
      <c r="F313">
        <v>0</v>
      </c>
      <c r="G313">
        <v>5</v>
      </c>
      <c r="H313">
        <v>0</v>
      </c>
      <c r="I313">
        <v>0</v>
      </c>
      <c r="J313">
        <v>0</v>
      </c>
      <c r="K313">
        <v>4899</v>
      </c>
    </row>
    <row r="314" spans="1:11" x14ac:dyDescent="0.3">
      <c r="A314" t="s">
        <v>956</v>
      </c>
      <c r="B314" s="72" t="s">
        <v>957</v>
      </c>
      <c r="C314">
        <v>5</v>
      </c>
      <c r="D314">
        <v>5</v>
      </c>
      <c r="E314">
        <v>15</v>
      </c>
      <c r="F314">
        <v>5</v>
      </c>
      <c r="G314">
        <v>0</v>
      </c>
      <c r="H314">
        <v>0</v>
      </c>
      <c r="I314">
        <v>0</v>
      </c>
      <c r="J314">
        <v>0</v>
      </c>
      <c r="K314">
        <v>1369</v>
      </c>
    </row>
    <row r="315" spans="1:11" x14ac:dyDescent="0.3">
      <c r="A315" t="s">
        <v>958</v>
      </c>
      <c r="B315" s="72" t="s">
        <v>959</v>
      </c>
      <c r="C315">
        <v>1124</v>
      </c>
      <c r="D315">
        <v>1116</v>
      </c>
      <c r="E315">
        <v>1809</v>
      </c>
      <c r="F315">
        <v>75</v>
      </c>
      <c r="G315">
        <v>218</v>
      </c>
      <c r="H315">
        <v>42</v>
      </c>
      <c r="I315">
        <v>67</v>
      </c>
      <c r="J315">
        <v>27</v>
      </c>
      <c r="K315">
        <v>157316</v>
      </c>
    </row>
    <row r="316" spans="1:11" x14ac:dyDescent="0.3">
      <c r="A316" t="s">
        <v>960</v>
      </c>
      <c r="B316" s="72" t="s">
        <v>961</v>
      </c>
      <c r="C316">
        <v>166</v>
      </c>
      <c r="D316">
        <v>134</v>
      </c>
      <c r="E316">
        <v>248</v>
      </c>
      <c r="F316">
        <v>21</v>
      </c>
      <c r="G316">
        <v>15</v>
      </c>
      <c r="H316">
        <v>11</v>
      </c>
      <c r="I316">
        <v>5</v>
      </c>
      <c r="J316">
        <v>5</v>
      </c>
      <c r="K316">
        <v>24102</v>
      </c>
    </row>
    <row r="317" spans="1:11" x14ac:dyDescent="0.3">
      <c r="A317" t="s">
        <v>962</v>
      </c>
      <c r="B317" s="72" t="s">
        <v>963</v>
      </c>
      <c r="C317">
        <v>541</v>
      </c>
      <c r="D317">
        <v>707</v>
      </c>
      <c r="E317">
        <v>819</v>
      </c>
      <c r="F317">
        <v>126</v>
      </c>
      <c r="G317">
        <v>257</v>
      </c>
      <c r="H317">
        <v>17</v>
      </c>
      <c r="I317">
        <v>14</v>
      </c>
      <c r="J317">
        <v>15</v>
      </c>
      <c r="K317">
        <v>75483</v>
      </c>
    </row>
    <row r="318" spans="1:11" x14ac:dyDescent="0.3">
      <c r="A318" t="s">
        <v>964</v>
      </c>
      <c r="B318" s="72" t="s">
        <v>965</v>
      </c>
      <c r="C318">
        <v>16</v>
      </c>
      <c r="D318">
        <v>14</v>
      </c>
      <c r="E318">
        <v>28</v>
      </c>
      <c r="F318">
        <v>5</v>
      </c>
      <c r="G318">
        <v>0</v>
      </c>
      <c r="H318">
        <v>0</v>
      </c>
      <c r="I318">
        <v>0</v>
      </c>
      <c r="J318">
        <v>0</v>
      </c>
      <c r="K318">
        <v>3594</v>
      </c>
    </row>
    <row r="319" spans="1:11" x14ac:dyDescent="0.3">
      <c r="A319" t="s">
        <v>966</v>
      </c>
      <c r="B319" s="72" t="s">
        <v>967</v>
      </c>
      <c r="C319">
        <v>5</v>
      </c>
      <c r="D319">
        <v>5</v>
      </c>
      <c r="E319">
        <v>5</v>
      </c>
      <c r="F319">
        <v>0</v>
      </c>
      <c r="G319">
        <v>0</v>
      </c>
      <c r="H319">
        <v>0</v>
      </c>
      <c r="I319">
        <v>0</v>
      </c>
      <c r="J319">
        <v>0</v>
      </c>
      <c r="K319">
        <v>6718</v>
      </c>
    </row>
    <row r="320" spans="1:11" x14ac:dyDescent="0.3">
      <c r="A320" t="s">
        <v>968</v>
      </c>
      <c r="B320" s="72" t="s">
        <v>969</v>
      </c>
      <c r="C320">
        <v>262</v>
      </c>
      <c r="D320">
        <v>270</v>
      </c>
      <c r="E320">
        <v>426</v>
      </c>
      <c r="F320">
        <v>61</v>
      </c>
      <c r="G320">
        <v>33</v>
      </c>
      <c r="H320">
        <v>0</v>
      </c>
      <c r="I320">
        <v>5</v>
      </c>
      <c r="J320">
        <v>5</v>
      </c>
      <c r="K320">
        <v>49768</v>
      </c>
    </row>
    <row r="321" spans="1:11" x14ac:dyDescent="0.3">
      <c r="A321" t="s">
        <v>970</v>
      </c>
      <c r="B321" s="72" t="s">
        <v>971</v>
      </c>
      <c r="C321">
        <v>556</v>
      </c>
      <c r="D321">
        <v>465</v>
      </c>
      <c r="E321">
        <v>846</v>
      </c>
      <c r="F321">
        <v>101</v>
      </c>
      <c r="G321">
        <v>53</v>
      </c>
      <c r="H321">
        <v>0</v>
      </c>
      <c r="I321">
        <v>22</v>
      </c>
      <c r="J321">
        <v>10</v>
      </c>
      <c r="K321">
        <v>91190</v>
      </c>
    </row>
    <row r="322" spans="1:11" x14ac:dyDescent="0.3">
      <c r="A322" t="s">
        <v>972</v>
      </c>
      <c r="B322" s="72" t="s">
        <v>973</v>
      </c>
      <c r="C322">
        <v>688</v>
      </c>
      <c r="D322">
        <v>678</v>
      </c>
      <c r="E322">
        <v>1190</v>
      </c>
      <c r="F322">
        <v>44</v>
      </c>
      <c r="G322">
        <v>48</v>
      </c>
      <c r="H322">
        <v>60</v>
      </c>
      <c r="I322">
        <v>29</v>
      </c>
      <c r="J322">
        <v>15</v>
      </c>
      <c r="K322">
        <v>178216</v>
      </c>
    </row>
    <row r="323" spans="1:11" x14ac:dyDescent="0.3">
      <c r="A323" t="s">
        <v>974</v>
      </c>
      <c r="B323" s="72" t="s">
        <v>975</v>
      </c>
      <c r="C323">
        <v>11</v>
      </c>
      <c r="D323">
        <v>27</v>
      </c>
      <c r="E323">
        <v>36</v>
      </c>
      <c r="F323">
        <v>5</v>
      </c>
      <c r="G323">
        <v>0</v>
      </c>
      <c r="H323">
        <v>0</v>
      </c>
      <c r="I323">
        <v>0</v>
      </c>
      <c r="J323">
        <v>5</v>
      </c>
      <c r="K323">
        <v>18537</v>
      </c>
    </row>
    <row r="324" spans="1:11" x14ac:dyDescent="0.3">
      <c r="A324" t="s">
        <v>976</v>
      </c>
      <c r="B324" s="72" t="s">
        <v>977</v>
      </c>
      <c r="C324">
        <v>149</v>
      </c>
      <c r="D324">
        <v>165</v>
      </c>
      <c r="E324">
        <v>291</v>
      </c>
      <c r="F324">
        <v>5</v>
      </c>
      <c r="G324">
        <v>5</v>
      </c>
      <c r="H324">
        <v>0</v>
      </c>
      <c r="I324">
        <v>5</v>
      </c>
      <c r="J324">
        <v>0</v>
      </c>
      <c r="K324">
        <v>41731</v>
      </c>
    </row>
    <row r="325" spans="1:11" x14ac:dyDescent="0.3">
      <c r="A325" t="s">
        <v>978</v>
      </c>
      <c r="B325" s="72" t="s">
        <v>979</v>
      </c>
      <c r="C325">
        <v>141</v>
      </c>
      <c r="D325">
        <v>92</v>
      </c>
      <c r="E325">
        <v>210</v>
      </c>
      <c r="F325">
        <v>20</v>
      </c>
      <c r="G325">
        <v>0</v>
      </c>
      <c r="H325">
        <v>0</v>
      </c>
      <c r="I325">
        <v>5</v>
      </c>
      <c r="J325">
        <v>0</v>
      </c>
      <c r="K325">
        <v>44586</v>
      </c>
    </row>
    <row r="326" spans="1:11" x14ac:dyDescent="0.3">
      <c r="A326" t="s">
        <v>980</v>
      </c>
      <c r="B326" s="72" t="s">
        <v>981</v>
      </c>
      <c r="C326">
        <v>225</v>
      </c>
      <c r="D326">
        <v>325</v>
      </c>
      <c r="E326">
        <v>314</v>
      </c>
      <c r="F326">
        <v>99</v>
      </c>
      <c r="G326">
        <v>108</v>
      </c>
      <c r="H326">
        <v>0</v>
      </c>
      <c r="I326">
        <v>24</v>
      </c>
      <c r="J326">
        <v>5</v>
      </c>
      <c r="K326">
        <v>31009</v>
      </c>
    </row>
    <row r="327" spans="1:11" x14ac:dyDescent="0.3">
      <c r="A327" t="s">
        <v>982</v>
      </c>
      <c r="B327" s="72" t="s">
        <v>983</v>
      </c>
      <c r="C327">
        <v>772</v>
      </c>
      <c r="D327">
        <v>1213</v>
      </c>
      <c r="E327">
        <v>1108</v>
      </c>
      <c r="F327">
        <v>382</v>
      </c>
      <c r="G327">
        <v>354</v>
      </c>
      <c r="H327">
        <v>73</v>
      </c>
      <c r="I327">
        <v>52</v>
      </c>
      <c r="J327">
        <v>15</v>
      </c>
      <c r="K327">
        <v>112122</v>
      </c>
    </row>
    <row r="328" spans="1:11" x14ac:dyDescent="0.3">
      <c r="A328" t="s">
        <v>984</v>
      </c>
      <c r="B328" s="72" t="s">
        <v>985</v>
      </c>
      <c r="C328">
        <v>280</v>
      </c>
      <c r="D328">
        <v>326</v>
      </c>
      <c r="E328">
        <v>481</v>
      </c>
      <c r="F328">
        <v>50</v>
      </c>
      <c r="G328">
        <v>23</v>
      </c>
      <c r="H328">
        <v>35</v>
      </c>
      <c r="I328">
        <v>10</v>
      </c>
      <c r="J328">
        <v>10</v>
      </c>
      <c r="K328">
        <v>76564</v>
      </c>
    </row>
    <row r="329" spans="1:11" x14ac:dyDescent="0.3">
      <c r="A329" t="s">
        <v>986</v>
      </c>
      <c r="B329" s="72" t="s">
        <v>987</v>
      </c>
      <c r="C329">
        <v>321</v>
      </c>
      <c r="D329">
        <v>202</v>
      </c>
      <c r="E329">
        <v>489</v>
      </c>
      <c r="F329">
        <v>27</v>
      </c>
      <c r="G329">
        <v>0</v>
      </c>
      <c r="H329">
        <v>0</v>
      </c>
      <c r="I329">
        <v>10</v>
      </c>
      <c r="J329">
        <v>5</v>
      </c>
      <c r="K329">
        <v>74584</v>
      </c>
    </row>
    <row r="330" spans="1:11" x14ac:dyDescent="0.3">
      <c r="A330" t="s">
        <v>988</v>
      </c>
      <c r="B330" s="72" t="s">
        <v>989</v>
      </c>
      <c r="C330">
        <v>227</v>
      </c>
      <c r="D330">
        <v>319</v>
      </c>
      <c r="E330">
        <v>387</v>
      </c>
      <c r="F330">
        <v>67</v>
      </c>
      <c r="G330">
        <v>85</v>
      </c>
      <c r="H330">
        <v>5</v>
      </c>
      <c r="I330">
        <v>5</v>
      </c>
      <c r="J330">
        <v>10</v>
      </c>
      <c r="K330">
        <v>85871</v>
      </c>
    </row>
    <row r="331" spans="1:11" x14ac:dyDescent="0.3">
      <c r="A331" t="s">
        <v>990</v>
      </c>
      <c r="B331" s="72" t="s">
        <v>991</v>
      </c>
      <c r="C331">
        <v>205</v>
      </c>
      <c r="D331">
        <v>119</v>
      </c>
      <c r="E331">
        <v>284</v>
      </c>
      <c r="F331">
        <v>5</v>
      </c>
      <c r="G331">
        <v>22</v>
      </c>
      <c r="H331">
        <v>5</v>
      </c>
      <c r="I331">
        <v>5</v>
      </c>
      <c r="J331">
        <v>0</v>
      </c>
      <c r="K331">
        <v>30798</v>
      </c>
    </row>
    <row r="332" spans="1:11" x14ac:dyDescent="0.3">
      <c r="A332" t="s">
        <v>992</v>
      </c>
      <c r="B332" s="72" t="s">
        <v>993</v>
      </c>
      <c r="C332">
        <v>535</v>
      </c>
      <c r="D332">
        <v>593</v>
      </c>
      <c r="E332">
        <v>947</v>
      </c>
      <c r="F332">
        <v>24</v>
      </c>
      <c r="G332">
        <v>103</v>
      </c>
      <c r="H332">
        <v>5</v>
      </c>
      <c r="I332">
        <v>41</v>
      </c>
      <c r="J332">
        <v>10</v>
      </c>
      <c r="K332">
        <v>107325</v>
      </c>
    </row>
    <row r="333" spans="1:11" x14ac:dyDescent="0.3">
      <c r="A333" t="s">
        <v>994</v>
      </c>
      <c r="B333" s="72" t="s">
        <v>995</v>
      </c>
      <c r="C333">
        <v>748</v>
      </c>
      <c r="D333">
        <v>789</v>
      </c>
      <c r="E333">
        <v>1291</v>
      </c>
      <c r="F333">
        <v>143</v>
      </c>
      <c r="G333">
        <v>86</v>
      </c>
      <c r="H333">
        <v>0</v>
      </c>
      <c r="I333">
        <v>20</v>
      </c>
      <c r="J333">
        <v>15</v>
      </c>
      <c r="K333">
        <v>176840</v>
      </c>
    </row>
    <row r="334" spans="1:11" x14ac:dyDescent="0.3">
      <c r="A334" t="s">
        <v>996</v>
      </c>
      <c r="B334" s="72" t="s">
        <v>997</v>
      </c>
      <c r="C334">
        <v>224</v>
      </c>
      <c r="D334">
        <v>180</v>
      </c>
      <c r="E334">
        <v>322</v>
      </c>
      <c r="F334">
        <v>69</v>
      </c>
      <c r="G334">
        <v>5</v>
      </c>
      <c r="H334">
        <v>0</v>
      </c>
      <c r="I334">
        <v>5</v>
      </c>
      <c r="J334">
        <v>5</v>
      </c>
      <c r="K334">
        <v>33925</v>
      </c>
    </row>
    <row r="335" spans="1:11" x14ac:dyDescent="0.3">
      <c r="A335" t="s">
        <v>998</v>
      </c>
      <c r="B335" s="72" t="s">
        <v>999</v>
      </c>
      <c r="C335">
        <v>29</v>
      </c>
      <c r="D335">
        <v>41</v>
      </c>
      <c r="E335">
        <v>50</v>
      </c>
      <c r="F335">
        <v>18</v>
      </c>
      <c r="G335">
        <v>0</v>
      </c>
      <c r="H335">
        <v>0</v>
      </c>
      <c r="I335">
        <v>5</v>
      </c>
      <c r="J335">
        <v>5</v>
      </c>
      <c r="K335">
        <v>3412</v>
      </c>
    </row>
    <row r="336" spans="1:11" x14ac:dyDescent="0.3">
      <c r="A336" t="s">
        <v>1000</v>
      </c>
      <c r="B336" s="72" t="s">
        <v>1001</v>
      </c>
      <c r="C336">
        <v>18</v>
      </c>
      <c r="D336">
        <v>23</v>
      </c>
      <c r="E336">
        <v>36</v>
      </c>
      <c r="F336">
        <v>5</v>
      </c>
      <c r="G336">
        <v>5</v>
      </c>
      <c r="H336">
        <v>0</v>
      </c>
      <c r="I336">
        <v>5</v>
      </c>
      <c r="J336">
        <v>0</v>
      </c>
      <c r="K336">
        <v>10330</v>
      </c>
    </row>
    <row r="337" spans="1:11" x14ac:dyDescent="0.3">
      <c r="A337" t="s">
        <v>1002</v>
      </c>
      <c r="B337" s="72" t="s">
        <v>1003</v>
      </c>
      <c r="C337">
        <v>95</v>
      </c>
      <c r="D337">
        <v>45</v>
      </c>
      <c r="E337">
        <v>131</v>
      </c>
      <c r="F337">
        <v>5</v>
      </c>
      <c r="G337">
        <v>0</v>
      </c>
      <c r="H337">
        <v>0</v>
      </c>
      <c r="I337">
        <v>5</v>
      </c>
      <c r="J337">
        <v>0</v>
      </c>
      <c r="K337">
        <v>18728</v>
      </c>
    </row>
    <row r="338" spans="1:11" x14ac:dyDescent="0.3">
      <c r="A338" t="s">
        <v>1004</v>
      </c>
      <c r="B338" s="72" t="s">
        <v>1005</v>
      </c>
      <c r="C338">
        <v>167</v>
      </c>
      <c r="D338">
        <v>130</v>
      </c>
      <c r="E338">
        <v>250</v>
      </c>
      <c r="F338">
        <v>12</v>
      </c>
      <c r="G338">
        <v>24</v>
      </c>
      <c r="H338">
        <v>0</v>
      </c>
      <c r="I338">
        <v>5</v>
      </c>
      <c r="J338">
        <v>5</v>
      </c>
      <c r="K338">
        <v>24976</v>
      </c>
    </row>
    <row r="339" spans="1:11" x14ac:dyDescent="0.3">
      <c r="A339" t="s">
        <v>1006</v>
      </c>
      <c r="B339" s="72" t="s">
        <v>1007</v>
      </c>
      <c r="C339">
        <v>1433</v>
      </c>
      <c r="D339">
        <v>1597</v>
      </c>
      <c r="E339">
        <v>2416</v>
      </c>
      <c r="F339">
        <v>140</v>
      </c>
      <c r="G339">
        <v>301</v>
      </c>
      <c r="H339">
        <v>62</v>
      </c>
      <c r="I339">
        <v>78</v>
      </c>
      <c r="J339">
        <v>41</v>
      </c>
      <c r="K339">
        <v>375957</v>
      </c>
    </row>
    <row r="340" spans="1:11" x14ac:dyDescent="0.3">
      <c r="A340" t="s">
        <v>1008</v>
      </c>
      <c r="B340" s="72" t="s">
        <v>1009</v>
      </c>
      <c r="C340">
        <v>393</v>
      </c>
      <c r="D340">
        <v>273</v>
      </c>
      <c r="E340">
        <v>619</v>
      </c>
      <c r="F340">
        <v>36</v>
      </c>
      <c r="G340">
        <v>5</v>
      </c>
      <c r="H340">
        <v>0</v>
      </c>
      <c r="I340">
        <v>10</v>
      </c>
      <c r="J340">
        <v>5</v>
      </c>
      <c r="K340">
        <v>66864</v>
      </c>
    </row>
    <row r="341" spans="1:11" x14ac:dyDescent="0.3">
      <c r="A341" t="s">
        <v>1010</v>
      </c>
      <c r="B341" s="72" t="s">
        <v>1011</v>
      </c>
      <c r="C341">
        <v>175</v>
      </c>
      <c r="D341">
        <v>263</v>
      </c>
      <c r="E341">
        <v>302</v>
      </c>
      <c r="F341">
        <v>103</v>
      </c>
      <c r="G341">
        <v>23</v>
      </c>
      <c r="H341">
        <v>0</v>
      </c>
      <c r="I341">
        <v>5</v>
      </c>
      <c r="J341">
        <v>5</v>
      </c>
      <c r="K341">
        <v>43908</v>
      </c>
    </row>
    <row r="342" spans="1:11" x14ac:dyDescent="0.3">
      <c r="A342" t="s">
        <v>1012</v>
      </c>
      <c r="B342" s="72" t="s">
        <v>1013</v>
      </c>
      <c r="C342">
        <v>310</v>
      </c>
      <c r="D342">
        <v>257</v>
      </c>
      <c r="E342">
        <v>520</v>
      </c>
      <c r="F342">
        <v>13</v>
      </c>
      <c r="G342">
        <v>25</v>
      </c>
      <c r="H342">
        <v>0</v>
      </c>
      <c r="I342">
        <v>5</v>
      </c>
      <c r="J342">
        <v>5</v>
      </c>
      <c r="K342">
        <v>63177</v>
      </c>
    </row>
    <row r="343" spans="1:11" x14ac:dyDescent="0.3">
      <c r="A343" t="s">
        <v>1014</v>
      </c>
      <c r="B343" s="72" t="s">
        <v>1015</v>
      </c>
      <c r="C343">
        <v>966</v>
      </c>
      <c r="D343">
        <v>783</v>
      </c>
      <c r="E343">
        <v>1515</v>
      </c>
      <c r="F343">
        <v>147</v>
      </c>
      <c r="G343">
        <v>64</v>
      </c>
      <c r="H343">
        <v>0</v>
      </c>
      <c r="I343">
        <v>10</v>
      </c>
      <c r="J343">
        <v>10</v>
      </c>
      <c r="K343">
        <v>167266</v>
      </c>
    </row>
    <row r="344" spans="1:11" x14ac:dyDescent="0.3">
      <c r="A344" t="s">
        <v>1016</v>
      </c>
      <c r="B344" s="72" t="s">
        <v>1017</v>
      </c>
      <c r="C344">
        <v>5</v>
      </c>
      <c r="D344">
        <v>36</v>
      </c>
      <c r="E344">
        <v>5</v>
      </c>
      <c r="F344">
        <v>0</v>
      </c>
      <c r="G344">
        <v>36</v>
      </c>
      <c r="H344">
        <v>0</v>
      </c>
      <c r="I344">
        <v>0</v>
      </c>
      <c r="J344">
        <v>0</v>
      </c>
      <c r="K344">
        <v>1185</v>
      </c>
    </row>
    <row r="345" spans="1:11" x14ac:dyDescent="0.3">
      <c r="A345" t="s">
        <v>1018</v>
      </c>
      <c r="B345" s="72" t="s">
        <v>1019</v>
      </c>
      <c r="C345">
        <v>2823</v>
      </c>
      <c r="D345">
        <v>3155</v>
      </c>
      <c r="E345">
        <v>4556</v>
      </c>
      <c r="F345">
        <v>840</v>
      </c>
      <c r="G345">
        <v>412</v>
      </c>
      <c r="H345">
        <v>49</v>
      </c>
      <c r="I345">
        <v>95</v>
      </c>
      <c r="J345">
        <v>67</v>
      </c>
      <c r="K345">
        <v>555693</v>
      </c>
    </row>
    <row r="346" spans="1:11" x14ac:dyDescent="0.3">
      <c r="A346" t="s">
        <v>1020</v>
      </c>
      <c r="B346" s="72" t="s">
        <v>1021</v>
      </c>
      <c r="C346">
        <v>809</v>
      </c>
      <c r="D346">
        <v>758</v>
      </c>
      <c r="E346">
        <v>1399</v>
      </c>
      <c r="F346">
        <v>56</v>
      </c>
      <c r="G346">
        <v>80</v>
      </c>
      <c r="H346">
        <v>0</v>
      </c>
      <c r="I346">
        <v>20</v>
      </c>
      <c r="J346">
        <v>15</v>
      </c>
      <c r="K346">
        <v>165650</v>
      </c>
    </row>
    <row r="347" spans="1:11" x14ac:dyDescent="0.3">
      <c r="A347" t="s">
        <v>1022</v>
      </c>
      <c r="B347" s="72" t="s">
        <v>1023</v>
      </c>
      <c r="C347">
        <v>21</v>
      </c>
      <c r="D347">
        <v>43</v>
      </c>
      <c r="E347">
        <v>43</v>
      </c>
      <c r="F347">
        <v>19</v>
      </c>
      <c r="G347">
        <v>5</v>
      </c>
      <c r="H347">
        <v>0</v>
      </c>
      <c r="I347">
        <v>0</v>
      </c>
      <c r="J347">
        <v>0</v>
      </c>
      <c r="K347">
        <v>16199</v>
      </c>
    </row>
    <row r="348" spans="1:11" x14ac:dyDescent="0.3">
      <c r="A348" t="s">
        <v>1024</v>
      </c>
      <c r="B348" s="72" t="s">
        <v>1025</v>
      </c>
      <c r="C348">
        <v>1320</v>
      </c>
      <c r="D348">
        <v>1351</v>
      </c>
      <c r="E348">
        <v>2226</v>
      </c>
      <c r="F348">
        <v>204</v>
      </c>
      <c r="G348">
        <v>84</v>
      </c>
      <c r="H348">
        <v>42</v>
      </c>
      <c r="I348">
        <v>49</v>
      </c>
      <c r="J348">
        <v>79</v>
      </c>
      <c r="K348">
        <v>249238</v>
      </c>
    </row>
    <row r="349" spans="1:11" x14ac:dyDescent="0.3">
      <c r="A349" t="s">
        <v>1026</v>
      </c>
      <c r="B349" s="72" t="s">
        <v>1027</v>
      </c>
      <c r="C349">
        <v>130</v>
      </c>
      <c r="D349">
        <v>221</v>
      </c>
      <c r="E349">
        <v>240</v>
      </c>
      <c r="F349">
        <v>13</v>
      </c>
      <c r="G349">
        <v>67</v>
      </c>
      <c r="H349">
        <v>22</v>
      </c>
      <c r="I349">
        <v>5</v>
      </c>
      <c r="J349">
        <v>5</v>
      </c>
      <c r="K349">
        <v>44538</v>
      </c>
    </row>
    <row r="350" spans="1:11" x14ac:dyDescent="0.3">
      <c r="A350" t="s">
        <v>1028</v>
      </c>
      <c r="B350" s="72" t="s">
        <v>1029</v>
      </c>
      <c r="C350">
        <v>52</v>
      </c>
      <c r="D350">
        <v>71</v>
      </c>
      <c r="E350">
        <v>98</v>
      </c>
      <c r="F350">
        <v>14</v>
      </c>
      <c r="G350">
        <v>5</v>
      </c>
      <c r="H350">
        <v>0</v>
      </c>
      <c r="I350">
        <v>5</v>
      </c>
      <c r="J350">
        <v>0</v>
      </c>
      <c r="K350">
        <v>30420</v>
      </c>
    </row>
    <row r="351" spans="1:11" x14ac:dyDescent="0.3">
      <c r="A351" t="s">
        <v>1030</v>
      </c>
      <c r="B351" s="72" t="s">
        <v>1031</v>
      </c>
      <c r="C351">
        <v>157</v>
      </c>
      <c r="D351">
        <v>153</v>
      </c>
      <c r="E351">
        <v>285</v>
      </c>
      <c r="F351">
        <v>16</v>
      </c>
      <c r="G351">
        <v>5</v>
      </c>
      <c r="H351">
        <v>5</v>
      </c>
      <c r="I351">
        <v>10</v>
      </c>
      <c r="J351">
        <v>0</v>
      </c>
      <c r="K351">
        <v>65293</v>
      </c>
    </row>
    <row r="352" spans="1:11" x14ac:dyDescent="0.3">
      <c r="A352" t="s">
        <v>1032</v>
      </c>
      <c r="B352" s="72" t="s">
        <v>1033</v>
      </c>
      <c r="C352">
        <v>6762</v>
      </c>
      <c r="D352">
        <v>5086</v>
      </c>
      <c r="E352">
        <v>10228</v>
      </c>
      <c r="F352">
        <v>733</v>
      </c>
      <c r="G352">
        <v>607</v>
      </c>
      <c r="H352">
        <v>68</v>
      </c>
      <c r="I352">
        <v>175</v>
      </c>
      <c r="J352">
        <v>117</v>
      </c>
      <c r="K352">
        <v>1440387</v>
      </c>
    </row>
    <row r="353" spans="1:11" x14ac:dyDescent="0.3">
      <c r="A353" t="s">
        <v>1034</v>
      </c>
      <c r="B353" s="72" t="s">
        <v>1035</v>
      </c>
      <c r="C353">
        <v>157</v>
      </c>
      <c r="D353">
        <v>140</v>
      </c>
      <c r="E353">
        <v>260</v>
      </c>
      <c r="F353">
        <v>13</v>
      </c>
      <c r="G353">
        <v>12</v>
      </c>
      <c r="H353">
        <v>0</v>
      </c>
      <c r="I353">
        <v>5</v>
      </c>
      <c r="J353">
        <v>5</v>
      </c>
      <c r="K353">
        <v>33703</v>
      </c>
    </row>
    <row r="354" spans="1:11" x14ac:dyDescent="0.3">
      <c r="A354" t="s">
        <v>1036</v>
      </c>
      <c r="B354" s="72" t="s">
        <v>1037</v>
      </c>
      <c r="C354">
        <v>282</v>
      </c>
      <c r="D354">
        <v>174</v>
      </c>
      <c r="E354">
        <v>431</v>
      </c>
      <c r="F354">
        <v>14</v>
      </c>
      <c r="G354">
        <v>0</v>
      </c>
      <c r="H354">
        <v>0</v>
      </c>
      <c r="I354">
        <v>11</v>
      </c>
      <c r="J354">
        <v>0</v>
      </c>
      <c r="K354">
        <v>37221</v>
      </c>
    </row>
    <row r="355" spans="1:11" x14ac:dyDescent="0.3">
      <c r="A355" t="s">
        <v>1038</v>
      </c>
      <c r="B355" s="72" t="s">
        <v>1039</v>
      </c>
      <c r="C355">
        <v>1604</v>
      </c>
      <c r="D355">
        <v>1986</v>
      </c>
      <c r="E355">
        <v>3097</v>
      </c>
      <c r="F355">
        <v>269</v>
      </c>
      <c r="G355">
        <v>113</v>
      </c>
      <c r="H355">
        <v>0</v>
      </c>
      <c r="I355">
        <v>125</v>
      </c>
      <c r="J355">
        <v>80</v>
      </c>
      <c r="K355">
        <v>874784</v>
      </c>
    </row>
    <row r="356" spans="1:11" x14ac:dyDescent="0.3">
      <c r="A356" t="s">
        <v>1040</v>
      </c>
      <c r="B356" s="72" t="s">
        <v>1041</v>
      </c>
      <c r="C356">
        <v>150</v>
      </c>
      <c r="D356">
        <v>153</v>
      </c>
      <c r="E356">
        <v>269</v>
      </c>
      <c r="F356">
        <v>5</v>
      </c>
      <c r="G356">
        <v>17</v>
      </c>
      <c r="H356">
        <v>5</v>
      </c>
      <c r="I356">
        <v>5</v>
      </c>
      <c r="J356">
        <v>5</v>
      </c>
      <c r="K356">
        <v>38675</v>
      </c>
    </row>
    <row r="357" spans="1:11" x14ac:dyDescent="0.3">
      <c r="A357" t="s">
        <v>1042</v>
      </c>
      <c r="B357" s="72" t="s">
        <v>1043</v>
      </c>
      <c r="C357">
        <v>315</v>
      </c>
      <c r="D357">
        <v>323</v>
      </c>
      <c r="E357">
        <v>514</v>
      </c>
      <c r="F357">
        <v>43</v>
      </c>
      <c r="G357">
        <v>49</v>
      </c>
      <c r="H357">
        <v>0</v>
      </c>
      <c r="I357">
        <v>28</v>
      </c>
      <c r="J357">
        <v>10</v>
      </c>
      <c r="K357">
        <v>50320</v>
      </c>
    </row>
    <row r="358" spans="1:11" x14ac:dyDescent="0.3">
      <c r="A358" t="s">
        <v>1044</v>
      </c>
      <c r="B358" s="72" t="s">
        <v>1045</v>
      </c>
      <c r="C358">
        <v>21</v>
      </c>
      <c r="D358">
        <v>11</v>
      </c>
      <c r="E358">
        <v>31</v>
      </c>
      <c r="F358">
        <v>5</v>
      </c>
      <c r="G358">
        <v>0</v>
      </c>
      <c r="H358">
        <v>0</v>
      </c>
      <c r="I358">
        <v>0</v>
      </c>
      <c r="J358">
        <v>0</v>
      </c>
      <c r="K358">
        <v>4082</v>
      </c>
    </row>
    <row r="359" spans="1:11" x14ac:dyDescent="0.3">
      <c r="A359" t="s">
        <v>1046</v>
      </c>
      <c r="B359" s="72" t="s">
        <v>1047</v>
      </c>
      <c r="C359">
        <v>3358</v>
      </c>
      <c r="D359">
        <v>4539</v>
      </c>
      <c r="E359">
        <v>6207</v>
      </c>
      <c r="F359">
        <v>483</v>
      </c>
      <c r="G359">
        <v>984</v>
      </c>
      <c r="H359">
        <v>109</v>
      </c>
      <c r="I359">
        <v>96</v>
      </c>
      <c r="J359">
        <v>100</v>
      </c>
      <c r="K359">
        <v>1107342</v>
      </c>
    </row>
    <row r="360" spans="1:11" x14ac:dyDescent="0.3">
      <c r="A360" t="s">
        <v>1048</v>
      </c>
      <c r="B360" s="72" t="s">
        <v>1049</v>
      </c>
      <c r="C360">
        <v>5</v>
      </c>
      <c r="D360">
        <v>16</v>
      </c>
      <c r="E360">
        <v>20</v>
      </c>
      <c r="F360">
        <v>0</v>
      </c>
      <c r="G360">
        <v>5</v>
      </c>
      <c r="H360">
        <v>0</v>
      </c>
      <c r="I360">
        <v>5</v>
      </c>
      <c r="J360">
        <v>0</v>
      </c>
      <c r="K360">
        <v>4340</v>
      </c>
    </row>
    <row r="361" spans="1:11" x14ac:dyDescent="0.3">
      <c r="A361" t="s">
        <v>1050</v>
      </c>
      <c r="B361" s="72" t="s">
        <v>1051</v>
      </c>
      <c r="C361">
        <v>90</v>
      </c>
      <c r="D361">
        <v>144</v>
      </c>
      <c r="E361">
        <v>188</v>
      </c>
      <c r="F361">
        <v>42</v>
      </c>
      <c r="G361">
        <v>0</v>
      </c>
      <c r="H361">
        <v>0</v>
      </c>
      <c r="I361">
        <v>5</v>
      </c>
      <c r="J361">
        <v>5</v>
      </c>
      <c r="K361">
        <v>39827</v>
      </c>
    </row>
    <row r="362" spans="1:11" x14ac:dyDescent="0.3">
      <c r="A362" t="s">
        <v>1052</v>
      </c>
      <c r="B362" s="72" t="s">
        <v>1053</v>
      </c>
      <c r="C362">
        <v>541</v>
      </c>
      <c r="D362">
        <v>557</v>
      </c>
      <c r="E362">
        <v>869</v>
      </c>
      <c r="F362">
        <v>137</v>
      </c>
      <c r="G362">
        <v>51</v>
      </c>
      <c r="H362">
        <v>10</v>
      </c>
      <c r="I362">
        <v>10</v>
      </c>
      <c r="J362">
        <v>15</v>
      </c>
      <c r="K362">
        <v>112529</v>
      </c>
    </row>
    <row r="363" spans="1:11" x14ac:dyDescent="0.3">
      <c r="A363" t="s">
        <v>1054</v>
      </c>
      <c r="B363" s="72" t="s">
        <v>1055</v>
      </c>
      <c r="C363">
        <v>164</v>
      </c>
      <c r="D363">
        <v>274</v>
      </c>
      <c r="E363">
        <v>255</v>
      </c>
      <c r="F363">
        <v>102</v>
      </c>
      <c r="G363">
        <v>10</v>
      </c>
      <c r="H363">
        <v>60</v>
      </c>
      <c r="I363">
        <v>5</v>
      </c>
      <c r="J363">
        <v>10</v>
      </c>
      <c r="K363">
        <v>65036</v>
      </c>
    </row>
    <row r="364" spans="1:11" x14ac:dyDescent="0.3">
      <c r="A364" t="s">
        <v>1056</v>
      </c>
      <c r="B364" s="72" t="s">
        <v>1057</v>
      </c>
      <c r="C364">
        <v>519</v>
      </c>
      <c r="D364">
        <v>329</v>
      </c>
      <c r="E364">
        <v>763</v>
      </c>
      <c r="F364">
        <v>35</v>
      </c>
      <c r="G364">
        <v>25</v>
      </c>
      <c r="H364">
        <v>20</v>
      </c>
      <c r="I364">
        <v>5</v>
      </c>
      <c r="J364">
        <v>5</v>
      </c>
      <c r="K364">
        <v>100858</v>
      </c>
    </row>
    <row r="365" spans="1:11" x14ac:dyDescent="0.3">
      <c r="A365" t="s">
        <v>1058</v>
      </c>
      <c r="B365" s="72" t="s">
        <v>1059</v>
      </c>
      <c r="C365">
        <v>36</v>
      </c>
      <c r="D365">
        <v>45</v>
      </c>
      <c r="E365">
        <v>79</v>
      </c>
      <c r="F365">
        <v>0</v>
      </c>
      <c r="G365">
        <v>0</v>
      </c>
      <c r="H365">
        <v>0</v>
      </c>
      <c r="I365">
        <v>0</v>
      </c>
      <c r="J365">
        <v>5</v>
      </c>
      <c r="K365">
        <v>13175</v>
      </c>
    </row>
    <row r="366" spans="1:11" x14ac:dyDescent="0.3">
      <c r="A366" t="s">
        <v>1060</v>
      </c>
      <c r="B366" s="72" t="s">
        <v>1061</v>
      </c>
      <c r="C366">
        <v>305</v>
      </c>
      <c r="D366">
        <v>538</v>
      </c>
      <c r="E366">
        <v>510</v>
      </c>
      <c r="F366">
        <v>48</v>
      </c>
      <c r="G366">
        <v>195</v>
      </c>
      <c r="H366">
        <v>74</v>
      </c>
      <c r="I366">
        <v>15</v>
      </c>
      <c r="J366">
        <v>15</v>
      </c>
      <c r="K366">
        <v>105340</v>
      </c>
    </row>
    <row r="367" spans="1:11" x14ac:dyDescent="0.3">
      <c r="A367" t="s">
        <v>1062</v>
      </c>
      <c r="B367" s="72" t="s">
        <v>1063</v>
      </c>
      <c r="C367">
        <v>180</v>
      </c>
      <c r="D367">
        <v>324</v>
      </c>
      <c r="E367">
        <v>296</v>
      </c>
      <c r="F367">
        <v>97</v>
      </c>
      <c r="G367">
        <v>82</v>
      </c>
      <c r="H367">
        <v>27</v>
      </c>
      <c r="I367">
        <v>10</v>
      </c>
      <c r="J367">
        <v>10</v>
      </c>
      <c r="K367">
        <v>71433</v>
      </c>
    </row>
    <row r="368" spans="1:11" x14ac:dyDescent="0.3">
      <c r="A368" t="s">
        <v>1064</v>
      </c>
      <c r="B368" s="72" t="s">
        <v>1065</v>
      </c>
      <c r="C368">
        <v>302</v>
      </c>
      <c r="D368">
        <v>245</v>
      </c>
      <c r="E368">
        <v>492</v>
      </c>
      <c r="F368">
        <v>10</v>
      </c>
      <c r="G368">
        <v>24</v>
      </c>
      <c r="H368">
        <v>10</v>
      </c>
      <c r="I368">
        <v>5</v>
      </c>
      <c r="J368">
        <v>0</v>
      </c>
      <c r="K368">
        <v>83248</v>
      </c>
    </row>
    <row r="369" spans="1:11" x14ac:dyDescent="0.3">
      <c r="A369" t="s">
        <v>1066</v>
      </c>
      <c r="B369" s="72" t="s">
        <v>1067</v>
      </c>
      <c r="C369">
        <v>197</v>
      </c>
      <c r="D369">
        <v>197</v>
      </c>
      <c r="E369">
        <v>325</v>
      </c>
      <c r="F369">
        <v>15</v>
      </c>
      <c r="G369">
        <v>24</v>
      </c>
      <c r="H369">
        <v>5</v>
      </c>
      <c r="I369">
        <v>11</v>
      </c>
      <c r="J369">
        <v>13</v>
      </c>
      <c r="K369">
        <v>36557</v>
      </c>
    </row>
    <row r="370" spans="1:11" x14ac:dyDescent="0.3">
      <c r="A370" t="s">
        <v>1068</v>
      </c>
      <c r="B370" s="72" t="s">
        <v>1069</v>
      </c>
      <c r="C370">
        <v>1357</v>
      </c>
      <c r="D370">
        <v>1429</v>
      </c>
      <c r="E370">
        <v>2492</v>
      </c>
      <c r="F370">
        <v>77</v>
      </c>
      <c r="G370">
        <v>131</v>
      </c>
      <c r="H370">
        <v>10</v>
      </c>
      <c r="I370">
        <v>44</v>
      </c>
      <c r="J370">
        <v>30</v>
      </c>
      <c r="K370">
        <v>355981</v>
      </c>
    </row>
    <row r="371" spans="1:11" x14ac:dyDescent="0.3">
      <c r="A371" t="s">
        <v>1070</v>
      </c>
      <c r="B371" s="72" t="s">
        <v>1071</v>
      </c>
      <c r="C371">
        <v>463</v>
      </c>
      <c r="D371">
        <v>465</v>
      </c>
      <c r="E371">
        <v>674</v>
      </c>
      <c r="F371">
        <v>176</v>
      </c>
      <c r="G371">
        <v>15</v>
      </c>
      <c r="H371">
        <v>62</v>
      </c>
      <c r="I371">
        <v>5</v>
      </c>
      <c r="J371">
        <v>20</v>
      </c>
      <c r="K371">
        <v>107191</v>
      </c>
    </row>
    <row r="372" spans="1:11" x14ac:dyDescent="0.3">
      <c r="A372" t="s">
        <v>1072</v>
      </c>
      <c r="B372" s="72" t="s">
        <v>1073</v>
      </c>
      <c r="C372">
        <v>329</v>
      </c>
      <c r="D372">
        <v>398</v>
      </c>
      <c r="E372">
        <v>594</v>
      </c>
      <c r="F372">
        <v>56</v>
      </c>
      <c r="G372">
        <v>67</v>
      </c>
      <c r="H372">
        <v>0</v>
      </c>
      <c r="I372">
        <v>0</v>
      </c>
      <c r="J372">
        <v>15</v>
      </c>
      <c r="K372">
        <v>125887</v>
      </c>
    </row>
    <row r="373" spans="1:11" x14ac:dyDescent="0.3">
      <c r="A373" t="s">
        <v>1074</v>
      </c>
      <c r="B373" s="72" t="s">
        <v>1075</v>
      </c>
      <c r="C373">
        <v>1887</v>
      </c>
      <c r="D373">
        <v>1022</v>
      </c>
      <c r="E373">
        <v>2661</v>
      </c>
      <c r="F373">
        <v>121</v>
      </c>
      <c r="G373">
        <v>51</v>
      </c>
      <c r="H373">
        <v>0</v>
      </c>
      <c r="I373">
        <v>77</v>
      </c>
      <c r="J373">
        <v>10</v>
      </c>
      <c r="K373">
        <v>226927</v>
      </c>
    </row>
    <row r="374" spans="1:11" x14ac:dyDescent="0.3">
      <c r="A374" t="s">
        <v>1076</v>
      </c>
      <c r="B374" s="72" t="s">
        <v>1077</v>
      </c>
      <c r="C374">
        <v>126</v>
      </c>
      <c r="D374">
        <v>261</v>
      </c>
      <c r="E374">
        <v>257</v>
      </c>
      <c r="F374">
        <v>101</v>
      </c>
      <c r="G374">
        <v>24</v>
      </c>
      <c r="H374">
        <v>0</v>
      </c>
      <c r="I374">
        <v>5</v>
      </c>
      <c r="J374">
        <v>10</v>
      </c>
      <c r="K374">
        <v>95945</v>
      </c>
    </row>
    <row r="375" spans="1:11" x14ac:dyDescent="0.3">
      <c r="A375" t="s">
        <v>1078</v>
      </c>
      <c r="B375" s="72" t="s">
        <v>1079</v>
      </c>
      <c r="C375">
        <v>98</v>
      </c>
      <c r="D375">
        <v>87</v>
      </c>
      <c r="E375">
        <v>169</v>
      </c>
      <c r="F375">
        <v>5</v>
      </c>
      <c r="G375">
        <v>5</v>
      </c>
      <c r="H375">
        <v>0</v>
      </c>
      <c r="I375">
        <v>5</v>
      </c>
      <c r="J375">
        <v>5</v>
      </c>
      <c r="K375">
        <v>16410</v>
      </c>
    </row>
    <row r="376" spans="1:11" x14ac:dyDescent="0.3">
      <c r="A376" t="s">
        <v>1080</v>
      </c>
      <c r="B376" s="72" t="s">
        <v>1081</v>
      </c>
      <c r="C376">
        <v>643</v>
      </c>
      <c r="D376">
        <v>543</v>
      </c>
      <c r="E376">
        <v>942</v>
      </c>
      <c r="F376">
        <v>146</v>
      </c>
      <c r="G376">
        <v>72</v>
      </c>
      <c r="H376">
        <v>10</v>
      </c>
      <c r="I376">
        <v>5</v>
      </c>
      <c r="J376">
        <v>10</v>
      </c>
      <c r="K376">
        <v>97172</v>
      </c>
    </row>
    <row r="377" spans="1:11" x14ac:dyDescent="0.3">
      <c r="A377" t="s">
        <v>1082</v>
      </c>
      <c r="B377" s="72" t="s">
        <v>1083</v>
      </c>
      <c r="C377">
        <v>233</v>
      </c>
      <c r="D377">
        <v>253</v>
      </c>
      <c r="E377">
        <v>402</v>
      </c>
      <c r="F377">
        <v>59</v>
      </c>
      <c r="G377">
        <v>5</v>
      </c>
      <c r="H377">
        <v>0</v>
      </c>
      <c r="I377">
        <v>20</v>
      </c>
      <c r="J377">
        <v>16</v>
      </c>
      <c r="K377">
        <v>93691</v>
      </c>
    </row>
    <row r="378" spans="1:11" x14ac:dyDescent="0.3">
      <c r="A378" t="s">
        <v>1084</v>
      </c>
      <c r="B378" s="72" t="s">
        <v>1085</v>
      </c>
      <c r="C378">
        <v>291</v>
      </c>
      <c r="D378">
        <v>162</v>
      </c>
      <c r="E378">
        <v>405</v>
      </c>
      <c r="F378">
        <v>42</v>
      </c>
      <c r="G378">
        <v>0</v>
      </c>
      <c r="H378">
        <v>0</v>
      </c>
      <c r="I378">
        <v>5</v>
      </c>
      <c r="J378">
        <v>5</v>
      </c>
      <c r="K378">
        <v>33799</v>
      </c>
    </row>
    <row r="379" spans="1:11" x14ac:dyDescent="0.3">
      <c r="A379" t="s">
        <v>1086</v>
      </c>
      <c r="B379" s="72" t="s">
        <v>1087</v>
      </c>
      <c r="C379">
        <v>1019</v>
      </c>
      <c r="D379">
        <v>1180</v>
      </c>
      <c r="E379">
        <v>1572</v>
      </c>
      <c r="F379">
        <v>307</v>
      </c>
      <c r="G379">
        <v>190</v>
      </c>
      <c r="H379">
        <v>70</v>
      </c>
      <c r="I379">
        <v>36</v>
      </c>
      <c r="J379">
        <v>30</v>
      </c>
      <c r="K379">
        <v>214479</v>
      </c>
    </row>
    <row r="380" spans="1:11" x14ac:dyDescent="0.3">
      <c r="A380" t="s">
        <v>1088</v>
      </c>
      <c r="B380" s="72" t="s">
        <v>1089</v>
      </c>
      <c r="C380">
        <v>335</v>
      </c>
      <c r="D380">
        <v>308</v>
      </c>
      <c r="E380">
        <v>507</v>
      </c>
      <c r="F380">
        <v>39</v>
      </c>
      <c r="G380">
        <v>29</v>
      </c>
      <c r="H380">
        <v>47</v>
      </c>
      <c r="I380">
        <v>12</v>
      </c>
      <c r="J380">
        <v>5</v>
      </c>
      <c r="K380">
        <v>57207</v>
      </c>
    </row>
    <row r="381" spans="1:11" x14ac:dyDescent="0.3">
      <c r="A381" t="s">
        <v>1090</v>
      </c>
      <c r="B381" s="72" t="s">
        <v>1091</v>
      </c>
      <c r="C381">
        <v>59</v>
      </c>
      <c r="D381">
        <v>117</v>
      </c>
      <c r="E381">
        <v>147</v>
      </c>
      <c r="F381">
        <v>5</v>
      </c>
      <c r="G381">
        <v>5</v>
      </c>
      <c r="H381">
        <v>5</v>
      </c>
      <c r="I381">
        <v>0</v>
      </c>
      <c r="J381">
        <v>15</v>
      </c>
      <c r="K381">
        <v>31442</v>
      </c>
    </row>
    <row r="382" spans="1:11" x14ac:dyDescent="0.3">
      <c r="A382" t="s">
        <v>1092</v>
      </c>
      <c r="B382" s="72" t="s">
        <v>1093</v>
      </c>
      <c r="C382">
        <v>15</v>
      </c>
      <c r="D382">
        <v>26</v>
      </c>
      <c r="E382">
        <v>32</v>
      </c>
      <c r="F382">
        <v>5</v>
      </c>
      <c r="G382">
        <v>5</v>
      </c>
      <c r="H382">
        <v>0</v>
      </c>
      <c r="I382">
        <v>0</v>
      </c>
      <c r="J382">
        <v>0</v>
      </c>
      <c r="K382">
        <v>11438</v>
      </c>
    </row>
    <row r="383" spans="1:11" x14ac:dyDescent="0.3">
      <c r="A383" t="s">
        <v>1094</v>
      </c>
      <c r="B383" s="72" t="s">
        <v>1095</v>
      </c>
      <c r="C383">
        <v>32</v>
      </c>
      <c r="D383">
        <v>37</v>
      </c>
      <c r="E383">
        <v>59</v>
      </c>
      <c r="F383">
        <v>5</v>
      </c>
      <c r="G383">
        <v>5</v>
      </c>
      <c r="H383">
        <v>0</v>
      </c>
      <c r="I383">
        <v>0</v>
      </c>
      <c r="J383">
        <v>0</v>
      </c>
      <c r="K383">
        <v>15275</v>
      </c>
    </row>
    <row r="384" spans="1:11" x14ac:dyDescent="0.3">
      <c r="A384" t="s">
        <v>1096</v>
      </c>
      <c r="B384" s="72" t="s">
        <v>1097</v>
      </c>
      <c r="C384">
        <v>53</v>
      </c>
      <c r="D384">
        <v>49</v>
      </c>
      <c r="E384">
        <v>97</v>
      </c>
      <c r="F384">
        <v>5</v>
      </c>
      <c r="G384">
        <v>0</v>
      </c>
      <c r="H384">
        <v>0</v>
      </c>
      <c r="I384">
        <v>5</v>
      </c>
      <c r="J384">
        <v>5</v>
      </c>
      <c r="K384">
        <v>24544</v>
      </c>
    </row>
    <row r="385" spans="1:11" x14ac:dyDescent="0.3">
      <c r="A385" t="s">
        <v>1098</v>
      </c>
      <c r="B385" s="72" t="s">
        <v>1099</v>
      </c>
      <c r="C385">
        <v>92</v>
      </c>
      <c r="D385">
        <v>79</v>
      </c>
      <c r="E385">
        <v>154</v>
      </c>
      <c r="F385">
        <v>12</v>
      </c>
      <c r="G385">
        <v>0</v>
      </c>
      <c r="H385">
        <v>0</v>
      </c>
      <c r="I385">
        <v>5</v>
      </c>
      <c r="J385">
        <v>5</v>
      </c>
      <c r="K385">
        <v>34757</v>
      </c>
    </row>
    <row r="386" spans="1:11" x14ac:dyDescent="0.3">
      <c r="A386" t="s">
        <v>1100</v>
      </c>
      <c r="B386" s="72" t="s">
        <v>1101</v>
      </c>
      <c r="C386">
        <v>69</v>
      </c>
      <c r="D386">
        <v>101</v>
      </c>
      <c r="E386">
        <v>136</v>
      </c>
      <c r="F386">
        <v>18</v>
      </c>
      <c r="G386">
        <v>5</v>
      </c>
      <c r="H386">
        <v>0</v>
      </c>
      <c r="I386">
        <v>5</v>
      </c>
      <c r="J386">
        <v>5</v>
      </c>
      <c r="K386">
        <v>29690</v>
      </c>
    </row>
    <row r="387" spans="1:11" x14ac:dyDescent="0.3">
      <c r="A387" t="s">
        <v>1102</v>
      </c>
      <c r="B387" s="72" t="s">
        <v>1103</v>
      </c>
      <c r="C387">
        <v>174</v>
      </c>
      <c r="D387">
        <v>108</v>
      </c>
      <c r="E387">
        <v>263</v>
      </c>
      <c r="F387">
        <v>11</v>
      </c>
      <c r="G387">
        <v>5</v>
      </c>
      <c r="H387">
        <v>0</v>
      </c>
      <c r="I387">
        <v>5</v>
      </c>
      <c r="J387">
        <v>0</v>
      </c>
      <c r="K387">
        <v>30453</v>
      </c>
    </row>
    <row r="388" spans="1:11" x14ac:dyDescent="0.3">
      <c r="A388" t="s">
        <v>1104</v>
      </c>
      <c r="B388" s="72" t="s">
        <v>1105</v>
      </c>
      <c r="C388">
        <v>185</v>
      </c>
      <c r="D388">
        <v>126</v>
      </c>
      <c r="E388">
        <v>285</v>
      </c>
      <c r="F388">
        <v>10</v>
      </c>
      <c r="G388">
        <v>5</v>
      </c>
      <c r="H388">
        <v>0</v>
      </c>
      <c r="I388">
        <v>5</v>
      </c>
      <c r="J388">
        <v>5</v>
      </c>
      <c r="K388">
        <v>23595</v>
      </c>
    </row>
    <row r="389" spans="1:11" x14ac:dyDescent="0.3">
      <c r="A389" t="s">
        <v>1106</v>
      </c>
      <c r="B389" s="72" t="s">
        <v>1107</v>
      </c>
      <c r="C389">
        <v>93</v>
      </c>
      <c r="D389">
        <v>80</v>
      </c>
      <c r="E389">
        <v>140</v>
      </c>
      <c r="F389">
        <v>20</v>
      </c>
      <c r="G389">
        <v>5</v>
      </c>
      <c r="H389">
        <v>0</v>
      </c>
      <c r="I389">
        <v>5</v>
      </c>
      <c r="J389">
        <v>5</v>
      </c>
      <c r="K389">
        <v>10216</v>
      </c>
    </row>
    <row r="390" spans="1:11" x14ac:dyDescent="0.3">
      <c r="A390" t="s">
        <v>1108</v>
      </c>
      <c r="B390" s="72" t="s">
        <v>1109</v>
      </c>
      <c r="C390">
        <v>41</v>
      </c>
      <c r="D390">
        <v>81</v>
      </c>
      <c r="E390">
        <v>65</v>
      </c>
      <c r="F390">
        <v>12</v>
      </c>
      <c r="G390">
        <v>43</v>
      </c>
      <c r="H390">
        <v>5</v>
      </c>
      <c r="I390">
        <v>5</v>
      </c>
      <c r="J390">
        <v>0</v>
      </c>
      <c r="K390">
        <v>10829</v>
      </c>
    </row>
    <row r="391" spans="1:11" x14ac:dyDescent="0.3">
      <c r="A391" t="s">
        <v>1110</v>
      </c>
      <c r="B391" s="72" t="s">
        <v>1111</v>
      </c>
      <c r="C391">
        <v>63</v>
      </c>
      <c r="D391">
        <v>42</v>
      </c>
      <c r="E391">
        <v>89</v>
      </c>
      <c r="F391">
        <v>5</v>
      </c>
      <c r="G391">
        <v>0</v>
      </c>
      <c r="H391">
        <v>0</v>
      </c>
      <c r="I391">
        <v>5</v>
      </c>
      <c r="J391">
        <v>0</v>
      </c>
      <c r="K391">
        <v>11458</v>
      </c>
    </row>
    <row r="392" spans="1:11" x14ac:dyDescent="0.3">
      <c r="A392" t="s">
        <v>1112</v>
      </c>
      <c r="B392" s="72" t="s">
        <v>1113</v>
      </c>
      <c r="C392">
        <v>739</v>
      </c>
      <c r="D392">
        <v>699</v>
      </c>
      <c r="E392">
        <v>1223</v>
      </c>
      <c r="F392">
        <v>53</v>
      </c>
      <c r="G392">
        <v>97</v>
      </c>
      <c r="H392">
        <v>35</v>
      </c>
      <c r="I392">
        <v>21</v>
      </c>
      <c r="J392">
        <v>10</v>
      </c>
      <c r="K392">
        <v>128165</v>
      </c>
    </row>
    <row r="393" spans="1:11" x14ac:dyDescent="0.3">
      <c r="A393" t="s">
        <v>1114</v>
      </c>
      <c r="B393" s="72" t="s">
        <v>1115</v>
      </c>
      <c r="C393">
        <v>20</v>
      </c>
      <c r="D393">
        <v>30</v>
      </c>
      <c r="E393">
        <v>39</v>
      </c>
      <c r="F393">
        <v>11</v>
      </c>
      <c r="G393">
        <v>0</v>
      </c>
      <c r="H393">
        <v>0</v>
      </c>
      <c r="I393">
        <v>0</v>
      </c>
      <c r="J393">
        <v>0</v>
      </c>
      <c r="K393">
        <v>12691</v>
      </c>
    </row>
    <row r="394" spans="1:11" x14ac:dyDescent="0.3">
      <c r="A394" t="s">
        <v>1116</v>
      </c>
      <c r="B394" s="72" t="s">
        <v>1117</v>
      </c>
      <c r="C394">
        <v>101</v>
      </c>
      <c r="D394">
        <v>90</v>
      </c>
      <c r="E394">
        <v>184</v>
      </c>
      <c r="F394">
        <v>5</v>
      </c>
      <c r="G394">
        <v>0</v>
      </c>
      <c r="H394">
        <v>0</v>
      </c>
      <c r="I394">
        <v>0</v>
      </c>
      <c r="J394">
        <v>0</v>
      </c>
      <c r="K394">
        <v>27009</v>
      </c>
    </row>
    <row r="395" spans="1:11" x14ac:dyDescent="0.3">
      <c r="A395" t="s">
        <v>1118</v>
      </c>
      <c r="B395" s="72" t="s">
        <v>1119</v>
      </c>
      <c r="C395">
        <v>27</v>
      </c>
      <c r="D395">
        <v>25</v>
      </c>
      <c r="E395">
        <v>44</v>
      </c>
      <c r="F395">
        <v>5</v>
      </c>
      <c r="G395">
        <v>5</v>
      </c>
      <c r="H395">
        <v>0</v>
      </c>
      <c r="I395">
        <v>0</v>
      </c>
      <c r="J395">
        <v>5</v>
      </c>
      <c r="K395">
        <v>7846</v>
      </c>
    </row>
    <row r="396" spans="1:11" x14ac:dyDescent="0.3">
      <c r="A396" t="s">
        <v>1120</v>
      </c>
      <c r="B396" s="72" t="s">
        <v>1121</v>
      </c>
      <c r="C396">
        <v>96</v>
      </c>
      <c r="D396">
        <v>135</v>
      </c>
      <c r="E396">
        <v>172</v>
      </c>
      <c r="F396">
        <v>38</v>
      </c>
      <c r="G396">
        <v>5</v>
      </c>
      <c r="H396">
        <v>5</v>
      </c>
      <c r="I396">
        <v>5</v>
      </c>
      <c r="J396">
        <v>5</v>
      </c>
      <c r="K396">
        <v>37150</v>
      </c>
    </row>
    <row r="397" spans="1:11" x14ac:dyDescent="0.3">
      <c r="A397" t="s">
        <v>1122</v>
      </c>
      <c r="B397" s="72" t="s">
        <v>1123</v>
      </c>
      <c r="C397">
        <v>102</v>
      </c>
      <c r="D397">
        <v>181</v>
      </c>
      <c r="E397">
        <v>179</v>
      </c>
      <c r="F397">
        <v>73</v>
      </c>
      <c r="G397">
        <v>26</v>
      </c>
      <c r="H397">
        <v>0</v>
      </c>
      <c r="I397">
        <v>0</v>
      </c>
      <c r="J397">
        <v>5</v>
      </c>
      <c r="K397">
        <v>28301</v>
      </c>
    </row>
    <row r="398" spans="1:11" x14ac:dyDescent="0.3">
      <c r="A398" t="s">
        <v>1124</v>
      </c>
      <c r="B398" s="72" t="s">
        <v>1125</v>
      </c>
      <c r="C398">
        <v>280</v>
      </c>
      <c r="D398">
        <v>176</v>
      </c>
      <c r="E398">
        <v>425</v>
      </c>
      <c r="F398">
        <v>5</v>
      </c>
      <c r="G398">
        <v>11</v>
      </c>
      <c r="H398">
        <v>5</v>
      </c>
      <c r="I398">
        <v>5</v>
      </c>
      <c r="J398">
        <v>5</v>
      </c>
      <c r="K398">
        <v>44908</v>
      </c>
    </row>
    <row r="399" spans="1:11" x14ac:dyDescent="0.3">
      <c r="A399" t="s">
        <v>1126</v>
      </c>
      <c r="B399" s="72" t="s">
        <v>1127</v>
      </c>
      <c r="C399">
        <v>642</v>
      </c>
      <c r="D399">
        <v>463</v>
      </c>
      <c r="E399">
        <v>1013</v>
      </c>
      <c r="F399">
        <v>38</v>
      </c>
      <c r="G399">
        <v>16</v>
      </c>
      <c r="H399">
        <v>0</v>
      </c>
      <c r="I399">
        <v>37</v>
      </c>
      <c r="J399">
        <v>5</v>
      </c>
      <c r="K399">
        <v>94905</v>
      </c>
    </row>
    <row r="400" spans="1:11" x14ac:dyDescent="0.3">
      <c r="A400" t="s">
        <v>1128</v>
      </c>
      <c r="B400" s="72" t="s">
        <v>1129</v>
      </c>
      <c r="C400">
        <v>66</v>
      </c>
      <c r="D400">
        <v>51</v>
      </c>
      <c r="E400">
        <v>100</v>
      </c>
      <c r="F400">
        <v>15</v>
      </c>
      <c r="G400">
        <v>0</v>
      </c>
      <c r="H400">
        <v>0</v>
      </c>
      <c r="I400">
        <v>0</v>
      </c>
      <c r="J400">
        <v>5</v>
      </c>
      <c r="K400">
        <v>30369</v>
      </c>
    </row>
    <row r="401" spans="1:11" x14ac:dyDescent="0.3">
      <c r="A401" t="s">
        <v>1130</v>
      </c>
      <c r="B401" s="72" t="s">
        <v>1131</v>
      </c>
      <c r="C401">
        <v>149</v>
      </c>
      <c r="D401">
        <v>57</v>
      </c>
      <c r="E401">
        <v>197</v>
      </c>
      <c r="F401">
        <v>5</v>
      </c>
      <c r="G401">
        <v>0</v>
      </c>
      <c r="H401">
        <v>0</v>
      </c>
      <c r="I401">
        <v>5</v>
      </c>
      <c r="J401">
        <v>5</v>
      </c>
      <c r="K401">
        <v>25478</v>
      </c>
    </row>
    <row r="402" spans="1:11" x14ac:dyDescent="0.3">
      <c r="A402" t="s">
        <v>1132</v>
      </c>
      <c r="B402" s="72" t="s">
        <v>1133</v>
      </c>
      <c r="C402">
        <v>177</v>
      </c>
      <c r="D402">
        <v>349</v>
      </c>
      <c r="E402">
        <v>355</v>
      </c>
      <c r="F402">
        <v>19</v>
      </c>
      <c r="G402">
        <v>83</v>
      </c>
      <c r="H402">
        <v>54</v>
      </c>
      <c r="I402">
        <v>11</v>
      </c>
      <c r="J402">
        <v>5</v>
      </c>
      <c r="K402">
        <v>67263</v>
      </c>
    </row>
    <row r="403" spans="1:11" x14ac:dyDescent="0.3">
      <c r="A403" t="s">
        <v>1134</v>
      </c>
      <c r="B403" s="72" t="s">
        <v>1135</v>
      </c>
      <c r="C403">
        <v>12</v>
      </c>
      <c r="D403">
        <v>20</v>
      </c>
      <c r="E403">
        <v>31</v>
      </c>
      <c r="F403">
        <v>5</v>
      </c>
      <c r="G403">
        <v>0</v>
      </c>
      <c r="H403">
        <v>0</v>
      </c>
      <c r="I403">
        <v>0</v>
      </c>
      <c r="J403">
        <v>0</v>
      </c>
      <c r="K403">
        <v>8527</v>
      </c>
    </row>
    <row r="404" spans="1:11" x14ac:dyDescent="0.3">
      <c r="A404" t="s">
        <v>1136</v>
      </c>
      <c r="B404" s="72" t="s">
        <v>1137</v>
      </c>
      <c r="C404">
        <v>126</v>
      </c>
      <c r="D404">
        <v>146</v>
      </c>
      <c r="E404">
        <v>232</v>
      </c>
      <c r="F404">
        <v>18</v>
      </c>
      <c r="G404">
        <v>11</v>
      </c>
      <c r="H404">
        <v>5</v>
      </c>
      <c r="I404">
        <v>5</v>
      </c>
      <c r="J404">
        <v>0</v>
      </c>
      <c r="K404">
        <v>30807</v>
      </c>
    </row>
    <row r="405" spans="1:11" x14ac:dyDescent="0.3">
      <c r="A405" t="s">
        <v>1138</v>
      </c>
      <c r="B405" s="72" t="s">
        <v>1139</v>
      </c>
      <c r="C405">
        <v>2946</v>
      </c>
      <c r="D405">
        <v>2441</v>
      </c>
      <c r="E405">
        <v>4135</v>
      </c>
      <c r="F405">
        <v>407</v>
      </c>
      <c r="G405">
        <v>552</v>
      </c>
      <c r="H405">
        <v>134</v>
      </c>
      <c r="I405">
        <v>115</v>
      </c>
      <c r="J405">
        <v>40</v>
      </c>
      <c r="K405">
        <v>351163</v>
      </c>
    </row>
    <row r="406" spans="1:11" x14ac:dyDescent="0.3">
      <c r="A406" t="s">
        <v>1140</v>
      </c>
      <c r="B406" s="72" t="s">
        <v>1141</v>
      </c>
      <c r="C406">
        <v>418</v>
      </c>
      <c r="D406">
        <v>318</v>
      </c>
      <c r="E406">
        <v>661</v>
      </c>
      <c r="F406">
        <v>49</v>
      </c>
      <c r="G406">
        <v>15</v>
      </c>
      <c r="H406">
        <v>0</v>
      </c>
      <c r="I406">
        <v>0</v>
      </c>
      <c r="J406">
        <v>15</v>
      </c>
      <c r="K406">
        <v>152846</v>
      </c>
    </row>
    <row r="407" spans="1:11" x14ac:dyDescent="0.3">
      <c r="A407" t="s">
        <v>1142</v>
      </c>
      <c r="B407" s="72" t="s">
        <v>1143</v>
      </c>
      <c r="C407">
        <v>58</v>
      </c>
      <c r="D407">
        <v>84</v>
      </c>
      <c r="E407">
        <v>97</v>
      </c>
      <c r="F407">
        <v>24</v>
      </c>
      <c r="G407">
        <v>13</v>
      </c>
      <c r="H407">
        <v>0</v>
      </c>
      <c r="I407">
        <v>5</v>
      </c>
      <c r="J407">
        <v>0</v>
      </c>
      <c r="K407">
        <v>20163</v>
      </c>
    </row>
    <row r="408" spans="1:11" x14ac:dyDescent="0.3">
      <c r="A408" t="s">
        <v>1144</v>
      </c>
      <c r="B408" s="72" t="s">
        <v>1145</v>
      </c>
      <c r="C408">
        <v>12</v>
      </c>
      <c r="D408">
        <v>27</v>
      </c>
      <c r="E408">
        <v>30</v>
      </c>
      <c r="F408">
        <v>5</v>
      </c>
      <c r="G408">
        <v>5</v>
      </c>
      <c r="H408">
        <v>0</v>
      </c>
      <c r="I408">
        <v>0</v>
      </c>
      <c r="J408">
        <v>0</v>
      </c>
      <c r="K408">
        <v>4796</v>
      </c>
    </row>
    <row r="409" spans="1:11" x14ac:dyDescent="0.3">
      <c r="A409" t="s">
        <v>1146</v>
      </c>
      <c r="B409" s="72" t="s">
        <v>1147</v>
      </c>
      <c r="C409">
        <v>89</v>
      </c>
      <c r="D409">
        <v>121</v>
      </c>
      <c r="E409">
        <v>163</v>
      </c>
      <c r="F409">
        <v>42</v>
      </c>
      <c r="G409">
        <v>0</v>
      </c>
      <c r="H409">
        <v>0</v>
      </c>
      <c r="I409">
        <v>0</v>
      </c>
      <c r="J409">
        <v>0</v>
      </c>
      <c r="K409">
        <v>21569</v>
      </c>
    </row>
    <row r="410" spans="1:11" x14ac:dyDescent="0.3">
      <c r="A410" t="s">
        <v>1148</v>
      </c>
      <c r="B410" s="72" t="s">
        <v>1149</v>
      </c>
      <c r="C410">
        <v>140</v>
      </c>
      <c r="D410">
        <v>138</v>
      </c>
      <c r="E410">
        <v>242</v>
      </c>
      <c r="F410">
        <v>16</v>
      </c>
      <c r="G410">
        <v>0</v>
      </c>
      <c r="H410">
        <v>0</v>
      </c>
      <c r="I410">
        <v>17</v>
      </c>
      <c r="J410">
        <v>5</v>
      </c>
      <c r="K410">
        <v>35133</v>
      </c>
    </row>
    <row r="411" spans="1:11" x14ac:dyDescent="0.3">
      <c r="A411" t="s">
        <v>1150</v>
      </c>
      <c r="B411" s="72" t="s">
        <v>1151</v>
      </c>
      <c r="C411">
        <v>5</v>
      </c>
      <c r="D411">
        <v>0</v>
      </c>
      <c r="E411">
        <v>5</v>
      </c>
      <c r="F411">
        <v>0</v>
      </c>
      <c r="G411">
        <v>0</v>
      </c>
      <c r="H411">
        <v>0</v>
      </c>
      <c r="I411">
        <v>0</v>
      </c>
      <c r="J411">
        <v>0</v>
      </c>
      <c r="K411">
        <v>503</v>
      </c>
    </row>
    <row r="412" spans="1:11" x14ac:dyDescent="0.3">
      <c r="A412" t="s">
        <v>1152</v>
      </c>
      <c r="B412" s="72" t="s">
        <v>1153</v>
      </c>
      <c r="C412">
        <v>580</v>
      </c>
      <c r="D412">
        <v>413</v>
      </c>
      <c r="E412">
        <v>941</v>
      </c>
      <c r="F412">
        <v>15</v>
      </c>
      <c r="G412">
        <v>10</v>
      </c>
      <c r="H412">
        <v>0</v>
      </c>
      <c r="I412">
        <v>10</v>
      </c>
      <c r="J412">
        <v>0</v>
      </c>
      <c r="K412">
        <v>132918</v>
      </c>
    </row>
    <row r="413" spans="1:11" x14ac:dyDescent="0.3">
      <c r="A413" t="s">
        <v>1154</v>
      </c>
      <c r="B413" s="72" t="s">
        <v>1155</v>
      </c>
      <c r="C413">
        <v>176</v>
      </c>
      <c r="D413">
        <v>195</v>
      </c>
      <c r="E413">
        <v>296</v>
      </c>
      <c r="F413">
        <v>11</v>
      </c>
      <c r="G413">
        <v>34</v>
      </c>
      <c r="H413">
        <v>18</v>
      </c>
      <c r="I413">
        <v>5</v>
      </c>
      <c r="J413">
        <v>5</v>
      </c>
      <c r="K413">
        <v>34854</v>
      </c>
    </row>
    <row r="414" spans="1:11" x14ac:dyDescent="0.3">
      <c r="A414" t="s">
        <v>1156</v>
      </c>
      <c r="B414" s="72" t="s">
        <v>1157</v>
      </c>
      <c r="C414">
        <v>583</v>
      </c>
      <c r="D414">
        <v>544</v>
      </c>
      <c r="E414">
        <v>981</v>
      </c>
      <c r="F414">
        <v>98</v>
      </c>
      <c r="G414">
        <v>10</v>
      </c>
      <c r="H414">
        <v>28</v>
      </c>
      <c r="I414">
        <v>20</v>
      </c>
      <c r="J414">
        <v>0</v>
      </c>
      <c r="K414">
        <v>144368</v>
      </c>
    </row>
    <row r="415" spans="1:11" x14ac:dyDescent="0.3">
      <c r="A415" t="s">
        <v>1158</v>
      </c>
      <c r="B415" s="72" t="s">
        <v>1159</v>
      </c>
      <c r="C415">
        <v>18</v>
      </c>
      <c r="D415">
        <v>20</v>
      </c>
      <c r="E415">
        <v>36</v>
      </c>
      <c r="F415">
        <v>5</v>
      </c>
      <c r="G415">
        <v>0</v>
      </c>
      <c r="H415">
        <v>0</v>
      </c>
      <c r="I415">
        <v>0</v>
      </c>
      <c r="J415">
        <v>0</v>
      </c>
      <c r="K415">
        <v>12592</v>
      </c>
    </row>
    <row r="416" spans="1:11" x14ac:dyDescent="0.3">
      <c r="A416" t="s">
        <v>1160</v>
      </c>
      <c r="B416" s="72" t="s">
        <v>1161</v>
      </c>
      <c r="C416">
        <v>942</v>
      </c>
      <c r="D416">
        <v>803</v>
      </c>
      <c r="E416">
        <v>1483</v>
      </c>
      <c r="F416">
        <v>99</v>
      </c>
      <c r="G416">
        <v>127</v>
      </c>
      <c r="H416">
        <v>10</v>
      </c>
      <c r="I416">
        <v>20</v>
      </c>
      <c r="J416">
        <v>10</v>
      </c>
      <c r="K416">
        <v>156175</v>
      </c>
    </row>
    <row r="417" spans="1:11" x14ac:dyDescent="0.3">
      <c r="A417" t="s">
        <v>1162</v>
      </c>
      <c r="B417" s="72" t="s">
        <v>1163</v>
      </c>
      <c r="C417">
        <v>632</v>
      </c>
      <c r="D417">
        <v>359</v>
      </c>
      <c r="E417">
        <v>905</v>
      </c>
      <c r="F417">
        <v>23</v>
      </c>
      <c r="G417">
        <v>38</v>
      </c>
      <c r="H417">
        <v>5</v>
      </c>
      <c r="I417">
        <v>15</v>
      </c>
      <c r="J417">
        <v>10</v>
      </c>
      <c r="K417">
        <v>103428</v>
      </c>
    </row>
    <row r="418" spans="1:11" x14ac:dyDescent="0.3">
      <c r="A418" t="s">
        <v>1164</v>
      </c>
      <c r="B418" s="72" t="s">
        <v>1165</v>
      </c>
      <c r="C418">
        <v>5</v>
      </c>
      <c r="D418">
        <v>11</v>
      </c>
      <c r="E418">
        <v>15</v>
      </c>
      <c r="F418">
        <v>5</v>
      </c>
      <c r="G418">
        <v>0</v>
      </c>
      <c r="H418">
        <v>0</v>
      </c>
      <c r="I418">
        <v>5</v>
      </c>
      <c r="J418">
        <v>0</v>
      </c>
      <c r="K418">
        <v>2599</v>
      </c>
    </row>
    <row r="419" spans="1:11" x14ac:dyDescent="0.3">
      <c r="A419" t="s">
        <v>1166</v>
      </c>
      <c r="B419" s="72" t="s">
        <v>1167</v>
      </c>
      <c r="C419">
        <v>56</v>
      </c>
      <c r="D419">
        <v>17</v>
      </c>
      <c r="E419">
        <v>67</v>
      </c>
      <c r="F419">
        <v>5</v>
      </c>
      <c r="G419">
        <v>0</v>
      </c>
      <c r="H419">
        <v>0</v>
      </c>
      <c r="I419">
        <v>0</v>
      </c>
      <c r="J419">
        <v>5</v>
      </c>
      <c r="K419">
        <v>18782</v>
      </c>
    </row>
    <row r="420" spans="1:11" x14ac:dyDescent="0.3">
      <c r="A420" t="s">
        <v>1168</v>
      </c>
      <c r="B420" s="72" t="s">
        <v>1169</v>
      </c>
      <c r="C420">
        <v>584</v>
      </c>
      <c r="D420">
        <v>486</v>
      </c>
      <c r="E420">
        <v>870</v>
      </c>
      <c r="F420">
        <v>66</v>
      </c>
      <c r="G420">
        <v>73</v>
      </c>
      <c r="H420">
        <v>29</v>
      </c>
      <c r="I420">
        <v>30</v>
      </c>
      <c r="J420">
        <v>5</v>
      </c>
      <c r="K420">
        <v>75068</v>
      </c>
    </row>
    <row r="421" spans="1:11" x14ac:dyDescent="0.3">
      <c r="A421" t="s">
        <v>1170</v>
      </c>
      <c r="B421" s="72" t="s">
        <v>1171</v>
      </c>
      <c r="C421">
        <v>5</v>
      </c>
      <c r="D421">
        <v>5</v>
      </c>
      <c r="E421">
        <v>12</v>
      </c>
      <c r="F421">
        <v>5</v>
      </c>
      <c r="G421">
        <v>0</v>
      </c>
      <c r="H421">
        <v>0</v>
      </c>
      <c r="I421">
        <v>0</v>
      </c>
      <c r="J421">
        <v>0</v>
      </c>
      <c r="K421">
        <v>2075</v>
      </c>
    </row>
    <row r="422" spans="1:11" x14ac:dyDescent="0.3">
      <c r="A422" t="s">
        <v>1172</v>
      </c>
      <c r="B422" s="72" t="s">
        <v>1173</v>
      </c>
      <c r="C422">
        <v>464</v>
      </c>
      <c r="D422">
        <v>320</v>
      </c>
      <c r="E422">
        <v>694</v>
      </c>
      <c r="F422">
        <v>40</v>
      </c>
      <c r="G422">
        <v>28</v>
      </c>
      <c r="H422">
        <v>5</v>
      </c>
      <c r="I422">
        <v>10</v>
      </c>
      <c r="J422">
        <v>10</v>
      </c>
      <c r="K422">
        <v>82002</v>
      </c>
    </row>
    <row r="423" spans="1:11" x14ac:dyDescent="0.3">
      <c r="A423" t="s">
        <v>1174</v>
      </c>
      <c r="B423" s="72" t="s">
        <v>1175</v>
      </c>
      <c r="C423">
        <v>346</v>
      </c>
      <c r="D423">
        <v>297</v>
      </c>
      <c r="E423">
        <v>554</v>
      </c>
      <c r="F423">
        <v>50</v>
      </c>
      <c r="G423">
        <v>15</v>
      </c>
      <c r="H423">
        <v>0</v>
      </c>
      <c r="I423">
        <v>5</v>
      </c>
      <c r="J423">
        <v>20</v>
      </c>
      <c r="K423">
        <v>81820</v>
      </c>
    </row>
    <row r="424" spans="1:11" x14ac:dyDescent="0.3">
      <c r="A424" t="s">
        <v>1176</v>
      </c>
      <c r="B424" s="72" t="s">
        <v>1177</v>
      </c>
      <c r="C424">
        <v>45</v>
      </c>
      <c r="D424">
        <v>43</v>
      </c>
      <c r="E424">
        <v>74</v>
      </c>
      <c r="F424">
        <v>11</v>
      </c>
      <c r="G424">
        <v>5</v>
      </c>
      <c r="H424">
        <v>0</v>
      </c>
      <c r="I424">
        <v>5</v>
      </c>
      <c r="J424">
        <v>0</v>
      </c>
      <c r="K424">
        <v>24464</v>
      </c>
    </row>
    <row r="425" spans="1:11" x14ac:dyDescent="0.3">
      <c r="A425" t="s">
        <v>1178</v>
      </c>
      <c r="B425" s="72" t="s">
        <v>1179</v>
      </c>
      <c r="C425">
        <v>215</v>
      </c>
      <c r="D425">
        <v>264</v>
      </c>
      <c r="E425">
        <v>322</v>
      </c>
      <c r="F425">
        <v>123</v>
      </c>
      <c r="G425">
        <v>21</v>
      </c>
      <c r="H425">
        <v>0</v>
      </c>
      <c r="I425">
        <v>5</v>
      </c>
      <c r="J425">
        <v>5</v>
      </c>
      <c r="K425">
        <v>31714</v>
      </c>
    </row>
    <row r="426" spans="1:11" x14ac:dyDescent="0.3">
      <c r="A426" t="s">
        <v>1180</v>
      </c>
      <c r="B426" s="72" t="s">
        <v>1181</v>
      </c>
      <c r="C426">
        <v>18219</v>
      </c>
      <c r="D426">
        <v>18252</v>
      </c>
      <c r="E426">
        <v>29677</v>
      </c>
      <c r="F426">
        <v>3204</v>
      </c>
      <c r="G426">
        <v>2369</v>
      </c>
      <c r="H426">
        <v>410</v>
      </c>
      <c r="I426">
        <v>1036</v>
      </c>
      <c r="J426">
        <v>508</v>
      </c>
      <c r="K426">
        <v>3701560</v>
      </c>
    </row>
    <row r="427" spans="1:11" x14ac:dyDescent="0.3">
      <c r="A427" t="s">
        <v>1182</v>
      </c>
      <c r="B427" s="72" t="s">
        <v>1183</v>
      </c>
      <c r="C427">
        <v>263</v>
      </c>
      <c r="D427">
        <v>476</v>
      </c>
      <c r="E427">
        <v>494</v>
      </c>
      <c r="F427">
        <v>21</v>
      </c>
      <c r="G427">
        <v>212</v>
      </c>
      <c r="H427">
        <v>5</v>
      </c>
      <c r="I427">
        <v>5</v>
      </c>
      <c r="J427">
        <v>5</v>
      </c>
      <c r="K427">
        <v>75067</v>
      </c>
    </row>
    <row r="428" spans="1:11" x14ac:dyDescent="0.3">
      <c r="A428" t="s">
        <v>1184</v>
      </c>
      <c r="B428" s="72" t="s">
        <v>1185</v>
      </c>
      <c r="C428">
        <v>333</v>
      </c>
      <c r="D428">
        <v>371</v>
      </c>
      <c r="E428">
        <v>524</v>
      </c>
      <c r="F428">
        <v>31</v>
      </c>
      <c r="G428">
        <v>36</v>
      </c>
      <c r="H428">
        <v>84</v>
      </c>
      <c r="I428">
        <v>20</v>
      </c>
      <c r="J428">
        <v>5</v>
      </c>
      <c r="K428">
        <v>80461</v>
      </c>
    </row>
    <row r="429" spans="1:11" x14ac:dyDescent="0.3">
      <c r="A429" t="s">
        <v>1186</v>
      </c>
      <c r="B429" s="72" t="s">
        <v>1187</v>
      </c>
      <c r="C429">
        <v>421</v>
      </c>
      <c r="D429">
        <v>500</v>
      </c>
      <c r="E429">
        <v>724</v>
      </c>
      <c r="F429">
        <v>101</v>
      </c>
      <c r="G429">
        <v>73</v>
      </c>
      <c r="H429">
        <v>5</v>
      </c>
      <c r="I429">
        <v>10</v>
      </c>
      <c r="J429">
        <v>5</v>
      </c>
      <c r="K429">
        <v>107187</v>
      </c>
    </row>
    <row r="430" spans="1:11" x14ac:dyDescent="0.3">
      <c r="A430" t="s">
        <v>1188</v>
      </c>
      <c r="B430" s="72" t="s">
        <v>1189</v>
      </c>
      <c r="C430">
        <v>399</v>
      </c>
      <c r="D430">
        <v>723</v>
      </c>
      <c r="E430">
        <v>777</v>
      </c>
      <c r="F430">
        <v>115</v>
      </c>
      <c r="G430">
        <v>127</v>
      </c>
      <c r="H430">
        <v>53</v>
      </c>
      <c r="I430">
        <v>25</v>
      </c>
      <c r="J430">
        <v>15</v>
      </c>
      <c r="K430">
        <v>124955</v>
      </c>
    </row>
    <row r="431" spans="1:11" x14ac:dyDescent="0.3">
      <c r="A431" t="s">
        <v>1190</v>
      </c>
      <c r="B431" s="72" t="s">
        <v>1191</v>
      </c>
      <c r="C431">
        <v>378</v>
      </c>
      <c r="D431">
        <v>465</v>
      </c>
      <c r="E431">
        <v>629</v>
      </c>
      <c r="F431">
        <v>179</v>
      </c>
      <c r="G431">
        <v>5</v>
      </c>
      <c r="H431">
        <v>14</v>
      </c>
      <c r="I431">
        <v>10</v>
      </c>
      <c r="J431">
        <v>10</v>
      </c>
      <c r="K431">
        <v>83190</v>
      </c>
    </row>
    <row r="432" spans="1:11" x14ac:dyDescent="0.3">
      <c r="A432" t="s">
        <v>1192</v>
      </c>
      <c r="B432" s="72" t="s">
        <v>1193</v>
      </c>
      <c r="C432">
        <v>32</v>
      </c>
      <c r="D432">
        <v>20</v>
      </c>
      <c r="E432">
        <v>46</v>
      </c>
      <c r="F432">
        <v>5</v>
      </c>
      <c r="G432">
        <v>0</v>
      </c>
      <c r="H432">
        <v>0</v>
      </c>
      <c r="I432">
        <v>5</v>
      </c>
      <c r="J432">
        <v>0</v>
      </c>
      <c r="K432">
        <v>3003</v>
      </c>
    </row>
    <row r="433" spans="1:11" x14ac:dyDescent="0.3">
      <c r="A433" t="s">
        <v>1194</v>
      </c>
      <c r="B433" s="72" t="s">
        <v>1195</v>
      </c>
      <c r="C433">
        <v>864</v>
      </c>
      <c r="D433">
        <v>939</v>
      </c>
      <c r="E433">
        <v>1507</v>
      </c>
      <c r="F433">
        <v>98</v>
      </c>
      <c r="G433">
        <v>102</v>
      </c>
      <c r="H433">
        <v>5</v>
      </c>
      <c r="I433">
        <v>82</v>
      </c>
      <c r="J433">
        <v>15</v>
      </c>
      <c r="K433">
        <v>138524</v>
      </c>
    </row>
    <row r="434" spans="1:11" x14ac:dyDescent="0.3">
      <c r="A434" t="s">
        <v>1196</v>
      </c>
      <c r="B434" s="72" t="s">
        <v>1197</v>
      </c>
      <c r="C434">
        <v>5</v>
      </c>
      <c r="D434">
        <v>29</v>
      </c>
      <c r="E434">
        <v>30</v>
      </c>
      <c r="F434">
        <v>0</v>
      </c>
      <c r="G434">
        <v>5</v>
      </c>
      <c r="H434">
        <v>5</v>
      </c>
      <c r="I434">
        <v>0</v>
      </c>
      <c r="J434">
        <v>0</v>
      </c>
      <c r="K434">
        <v>5886</v>
      </c>
    </row>
    <row r="435" spans="1:11" x14ac:dyDescent="0.3">
      <c r="A435" t="s">
        <v>1198</v>
      </c>
      <c r="B435" s="72" t="s">
        <v>1199</v>
      </c>
      <c r="C435">
        <v>1039</v>
      </c>
      <c r="D435">
        <v>973</v>
      </c>
      <c r="E435">
        <v>1562</v>
      </c>
      <c r="F435">
        <v>169</v>
      </c>
      <c r="G435">
        <v>184</v>
      </c>
      <c r="H435">
        <v>33</v>
      </c>
      <c r="I435">
        <v>47</v>
      </c>
      <c r="J435">
        <v>10</v>
      </c>
      <c r="K435">
        <v>154277</v>
      </c>
    </row>
    <row r="436" spans="1:11" x14ac:dyDescent="0.3">
      <c r="A436" t="s">
        <v>1200</v>
      </c>
      <c r="B436" s="72" t="s">
        <v>1201</v>
      </c>
      <c r="C436">
        <v>601</v>
      </c>
      <c r="D436">
        <v>547</v>
      </c>
      <c r="E436">
        <v>914</v>
      </c>
      <c r="F436">
        <v>59</v>
      </c>
      <c r="G436">
        <v>93</v>
      </c>
      <c r="H436">
        <v>53</v>
      </c>
      <c r="I436">
        <v>15</v>
      </c>
      <c r="J436">
        <v>15</v>
      </c>
      <c r="K436">
        <v>120016</v>
      </c>
    </row>
    <row r="437" spans="1:11" x14ac:dyDescent="0.3">
      <c r="A437" t="s">
        <v>1202</v>
      </c>
      <c r="B437" s="72" t="s">
        <v>1203</v>
      </c>
      <c r="C437">
        <v>131</v>
      </c>
      <c r="D437">
        <v>164</v>
      </c>
      <c r="E437">
        <v>251</v>
      </c>
      <c r="F437">
        <v>5</v>
      </c>
      <c r="G437">
        <v>27</v>
      </c>
      <c r="H437">
        <v>5</v>
      </c>
      <c r="I437">
        <v>5</v>
      </c>
      <c r="J437">
        <v>0</v>
      </c>
      <c r="K437">
        <v>43531</v>
      </c>
    </row>
    <row r="438" spans="1:11" x14ac:dyDescent="0.3">
      <c r="A438" t="s">
        <v>1204</v>
      </c>
      <c r="B438" s="72" t="s">
        <v>1205</v>
      </c>
      <c r="C438">
        <v>256</v>
      </c>
      <c r="D438">
        <v>287</v>
      </c>
      <c r="E438">
        <v>415</v>
      </c>
      <c r="F438">
        <v>83</v>
      </c>
      <c r="G438">
        <v>27</v>
      </c>
      <c r="H438">
        <v>15</v>
      </c>
      <c r="I438">
        <v>10</v>
      </c>
      <c r="J438">
        <v>10</v>
      </c>
      <c r="K438">
        <v>89906</v>
      </c>
    </row>
    <row r="439" spans="1:11" x14ac:dyDescent="0.3">
      <c r="A439" t="s">
        <v>1206</v>
      </c>
      <c r="B439" s="72" t="s">
        <v>1207</v>
      </c>
      <c r="C439">
        <v>154</v>
      </c>
      <c r="D439">
        <v>119</v>
      </c>
      <c r="E439">
        <v>236</v>
      </c>
      <c r="F439">
        <v>20</v>
      </c>
      <c r="G439">
        <v>5</v>
      </c>
      <c r="H439">
        <v>5</v>
      </c>
      <c r="I439">
        <v>5</v>
      </c>
      <c r="J439">
        <v>5</v>
      </c>
      <c r="K439">
        <v>28394</v>
      </c>
    </row>
    <row r="440" spans="1:11" x14ac:dyDescent="0.3">
      <c r="A440" t="s">
        <v>1208</v>
      </c>
      <c r="B440" s="72" t="s">
        <v>1209</v>
      </c>
      <c r="C440">
        <v>71</v>
      </c>
      <c r="D440">
        <v>40</v>
      </c>
      <c r="E440">
        <v>99</v>
      </c>
      <c r="F440">
        <v>5</v>
      </c>
      <c r="G440">
        <v>0</v>
      </c>
      <c r="H440">
        <v>0</v>
      </c>
      <c r="I440">
        <v>5</v>
      </c>
      <c r="J440">
        <v>0</v>
      </c>
      <c r="K440">
        <v>10493</v>
      </c>
    </row>
    <row r="441" spans="1:11" x14ac:dyDescent="0.3">
      <c r="A441" t="s">
        <v>1210</v>
      </c>
      <c r="B441" s="72" t="s">
        <v>1211</v>
      </c>
      <c r="C441">
        <v>402</v>
      </c>
      <c r="D441">
        <v>422</v>
      </c>
      <c r="E441">
        <v>707</v>
      </c>
      <c r="F441">
        <v>53</v>
      </c>
      <c r="G441">
        <v>53</v>
      </c>
      <c r="H441">
        <v>0</v>
      </c>
      <c r="I441">
        <v>5</v>
      </c>
      <c r="J441">
        <v>5</v>
      </c>
      <c r="K441">
        <v>93024</v>
      </c>
    </row>
    <row r="442" spans="1:11" x14ac:dyDescent="0.3">
      <c r="A442" t="s">
        <v>1212</v>
      </c>
      <c r="B442" s="72" t="s">
        <v>1213</v>
      </c>
      <c r="C442">
        <v>18</v>
      </c>
      <c r="D442">
        <v>29</v>
      </c>
      <c r="E442">
        <v>34</v>
      </c>
      <c r="F442">
        <v>13</v>
      </c>
      <c r="G442">
        <v>0</v>
      </c>
      <c r="H442">
        <v>0</v>
      </c>
      <c r="I442">
        <v>0</v>
      </c>
      <c r="J442">
        <v>0</v>
      </c>
      <c r="K442">
        <v>7104</v>
      </c>
    </row>
    <row r="443" spans="1:11" x14ac:dyDescent="0.3">
      <c r="A443" t="s">
        <v>1214</v>
      </c>
      <c r="B443" s="72" t="s">
        <v>1215</v>
      </c>
      <c r="C443">
        <v>603</v>
      </c>
      <c r="D443">
        <v>810</v>
      </c>
      <c r="E443">
        <v>1063</v>
      </c>
      <c r="F443">
        <v>66</v>
      </c>
      <c r="G443">
        <v>175</v>
      </c>
      <c r="H443">
        <v>56</v>
      </c>
      <c r="I443">
        <v>42</v>
      </c>
      <c r="J443">
        <v>15</v>
      </c>
      <c r="K443">
        <v>107721</v>
      </c>
    </row>
    <row r="444" spans="1:11" x14ac:dyDescent="0.3">
      <c r="A444" t="s">
        <v>1216</v>
      </c>
      <c r="B444" s="72" t="s">
        <v>1217</v>
      </c>
      <c r="C444">
        <v>283</v>
      </c>
      <c r="D444">
        <v>239</v>
      </c>
      <c r="E444">
        <v>437</v>
      </c>
      <c r="F444">
        <v>67</v>
      </c>
      <c r="G444">
        <v>5</v>
      </c>
      <c r="H444">
        <v>0</v>
      </c>
      <c r="I444">
        <v>10</v>
      </c>
      <c r="J444">
        <v>5</v>
      </c>
      <c r="K444">
        <v>53666</v>
      </c>
    </row>
    <row r="445" spans="1:11" x14ac:dyDescent="0.3">
      <c r="A445" t="s">
        <v>1218</v>
      </c>
      <c r="B445" s="72" t="s">
        <v>1219</v>
      </c>
      <c r="C445">
        <v>342</v>
      </c>
      <c r="D445">
        <v>430</v>
      </c>
      <c r="E445">
        <v>687</v>
      </c>
      <c r="F445">
        <v>32</v>
      </c>
      <c r="G445">
        <v>38</v>
      </c>
      <c r="H445">
        <v>0</v>
      </c>
      <c r="I445">
        <v>12</v>
      </c>
      <c r="J445">
        <v>5</v>
      </c>
      <c r="K445">
        <v>90833</v>
      </c>
    </row>
    <row r="446" spans="1:11" x14ac:dyDescent="0.3">
      <c r="A446" t="s">
        <v>1220</v>
      </c>
      <c r="B446" s="72" t="s">
        <v>1221</v>
      </c>
      <c r="C446">
        <v>35</v>
      </c>
      <c r="D446">
        <v>15</v>
      </c>
      <c r="E446">
        <v>45</v>
      </c>
      <c r="F446">
        <v>5</v>
      </c>
      <c r="G446">
        <v>0</v>
      </c>
      <c r="H446">
        <v>0</v>
      </c>
      <c r="I446">
        <v>5</v>
      </c>
      <c r="J446">
        <v>0</v>
      </c>
      <c r="K446">
        <v>2865</v>
      </c>
    </row>
    <row r="447" spans="1:11" x14ac:dyDescent="0.3">
      <c r="A447" t="s">
        <v>1222</v>
      </c>
      <c r="B447" s="72" t="s">
        <v>1223</v>
      </c>
      <c r="C447">
        <v>27</v>
      </c>
      <c r="D447">
        <v>18</v>
      </c>
      <c r="E447">
        <v>41</v>
      </c>
      <c r="F447">
        <v>5</v>
      </c>
      <c r="G447">
        <v>0</v>
      </c>
      <c r="H447">
        <v>0</v>
      </c>
      <c r="I447">
        <v>0</v>
      </c>
      <c r="J447">
        <v>5</v>
      </c>
      <c r="K447">
        <v>4924</v>
      </c>
    </row>
    <row r="448" spans="1:11" x14ac:dyDescent="0.3">
      <c r="A448" t="s">
        <v>1224</v>
      </c>
      <c r="B448" s="72" t="s">
        <v>1225</v>
      </c>
      <c r="C448">
        <v>756</v>
      </c>
      <c r="D448">
        <v>972</v>
      </c>
      <c r="E448">
        <v>1332</v>
      </c>
      <c r="F448">
        <v>183</v>
      </c>
      <c r="G448">
        <v>163</v>
      </c>
      <c r="H448">
        <v>0</v>
      </c>
      <c r="I448">
        <v>20</v>
      </c>
      <c r="J448">
        <v>20</v>
      </c>
      <c r="K448">
        <v>117991</v>
      </c>
    </row>
    <row r="449" spans="1:11" x14ac:dyDescent="0.3">
      <c r="A449" t="s">
        <v>1226</v>
      </c>
      <c r="B449" s="72" t="s">
        <v>1227</v>
      </c>
      <c r="C449">
        <v>158</v>
      </c>
      <c r="D449">
        <v>121</v>
      </c>
      <c r="E449">
        <v>263</v>
      </c>
      <c r="F449">
        <v>5</v>
      </c>
      <c r="G449">
        <v>5</v>
      </c>
      <c r="H449">
        <v>0</v>
      </c>
      <c r="I449">
        <v>5</v>
      </c>
      <c r="J449">
        <v>0</v>
      </c>
      <c r="K449">
        <v>34034</v>
      </c>
    </row>
    <row r="450" spans="1:11" x14ac:dyDescent="0.3">
      <c r="A450" t="s">
        <v>1228</v>
      </c>
      <c r="B450" s="72" t="s">
        <v>1229</v>
      </c>
      <c r="C450">
        <v>31</v>
      </c>
      <c r="D450">
        <v>21</v>
      </c>
      <c r="E450">
        <v>48</v>
      </c>
      <c r="F450">
        <v>5</v>
      </c>
      <c r="G450">
        <v>0</v>
      </c>
      <c r="H450">
        <v>0</v>
      </c>
      <c r="I450">
        <v>0</v>
      </c>
      <c r="J450">
        <v>0</v>
      </c>
      <c r="K450">
        <v>6040</v>
      </c>
    </row>
    <row r="451" spans="1:11" x14ac:dyDescent="0.3">
      <c r="A451" t="s">
        <v>1230</v>
      </c>
      <c r="B451" s="72" t="s">
        <v>1231</v>
      </c>
      <c r="C451">
        <v>70</v>
      </c>
      <c r="D451">
        <v>71</v>
      </c>
      <c r="E451">
        <v>111</v>
      </c>
      <c r="F451">
        <v>21</v>
      </c>
      <c r="G451">
        <v>5</v>
      </c>
      <c r="H451">
        <v>0</v>
      </c>
      <c r="I451">
        <v>5</v>
      </c>
      <c r="J451">
        <v>5</v>
      </c>
      <c r="K451">
        <v>13731</v>
      </c>
    </row>
    <row r="452" spans="1:11" x14ac:dyDescent="0.3">
      <c r="A452" t="s">
        <v>1232</v>
      </c>
      <c r="B452" s="72" t="s">
        <v>1233</v>
      </c>
      <c r="C452">
        <v>64</v>
      </c>
      <c r="D452">
        <v>54</v>
      </c>
      <c r="E452">
        <v>94</v>
      </c>
      <c r="F452">
        <v>23</v>
      </c>
      <c r="G452">
        <v>0</v>
      </c>
      <c r="H452">
        <v>0</v>
      </c>
      <c r="I452">
        <v>0</v>
      </c>
      <c r="J452">
        <v>5</v>
      </c>
      <c r="K452">
        <v>8460</v>
      </c>
    </row>
    <row r="453" spans="1:11" x14ac:dyDescent="0.3">
      <c r="A453" t="s">
        <v>1234</v>
      </c>
      <c r="B453" s="72" t="s">
        <v>1235</v>
      </c>
      <c r="C453">
        <v>109</v>
      </c>
      <c r="D453">
        <v>146</v>
      </c>
      <c r="E453">
        <v>197</v>
      </c>
      <c r="F453">
        <v>21</v>
      </c>
      <c r="G453">
        <v>32</v>
      </c>
      <c r="H453">
        <v>5</v>
      </c>
      <c r="I453">
        <v>5</v>
      </c>
      <c r="J453">
        <v>5</v>
      </c>
      <c r="K453">
        <v>36104</v>
      </c>
    </row>
    <row r="454" spans="1:11" x14ac:dyDescent="0.3">
      <c r="A454" t="s">
        <v>1236</v>
      </c>
      <c r="B454" s="72" t="s">
        <v>1237</v>
      </c>
      <c r="C454">
        <v>47</v>
      </c>
      <c r="D454">
        <v>28</v>
      </c>
      <c r="E454">
        <v>68</v>
      </c>
      <c r="F454">
        <v>5</v>
      </c>
      <c r="G454">
        <v>5</v>
      </c>
      <c r="H454">
        <v>0</v>
      </c>
      <c r="I454">
        <v>0</v>
      </c>
      <c r="J454">
        <v>0</v>
      </c>
      <c r="K454">
        <v>10549</v>
      </c>
    </row>
    <row r="455" spans="1:11" x14ac:dyDescent="0.3">
      <c r="A455" t="s">
        <v>1238</v>
      </c>
      <c r="B455" s="72" t="s">
        <v>1239</v>
      </c>
      <c r="C455">
        <v>55</v>
      </c>
      <c r="D455">
        <v>58</v>
      </c>
      <c r="E455">
        <v>98</v>
      </c>
      <c r="F455">
        <v>5</v>
      </c>
      <c r="G455">
        <v>5</v>
      </c>
      <c r="H455">
        <v>0</v>
      </c>
      <c r="I455">
        <v>5</v>
      </c>
      <c r="J455">
        <v>5</v>
      </c>
      <c r="K455">
        <v>10466</v>
      </c>
    </row>
    <row r="456" spans="1:11" x14ac:dyDescent="0.3">
      <c r="A456" t="s">
        <v>1240</v>
      </c>
      <c r="B456" s="72" t="s">
        <v>1241</v>
      </c>
      <c r="C456">
        <v>407</v>
      </c>
      <c r="D456">
        <v>373</v>
      </c>
      <c r="E456">
        <v>660</v>
      </c>
      <c r="F456">
        <v>61</v>
      </c>
      <c r="G456">
        <v>18</v>
      </c>
      <c r="H456">
        <v>33</v>
      </c>
      <c r="I456">
        <v>10</v>
      </c>
      <c r="J456">
        <v>10</v>
      </c>
      <c r="K456">
        <v>64651</v>
      </c>
    </row>
    <row r="457" spans="1:11" x14ac:dyDescent="0.3">
      <c r="A457" t="s">
        <v>1242</v>
      </c>
      <c r="B457" s="72" t="s">
        <v>1243</v>
      </c>
      <c r="C457">
        <v>34</v>
      </c>
      <c r="D457">
        <v>101</v>
      </c>
      <c r="E457">
        <v>68</v>
      </c>
      <c r="F457">
        <v>18</v>
      </c>
      <c r="G457">
        <v>46</v>
      </c>
      <c r="H457">
        <v>0</v>
      </c>
      <c r="I457">
        <v>5</v>
      </c>
      <c r="J457">
        <v>5</v>
      </c>
      <c r="K457">
        <v>27871</v>
      </c>
    </row>
    <row r="458" spans="1:11" x14ac:dyDescent="0.3">
      <c r="A458" t="s">
        <v>1244</v>
      </c>
      <c r="B458" s="72" t="s">
        <v>1245</v>
      </c>
      <c r="C458">
        <v>209</v>
      </c>
      <c r="D458">
        <v>238</v>
      </c>
      <c r="E458">
        <v>406</v>
      </c>
      <c r="F458">
        <v>10</v>
      </c>
      <c r="G458">
        <v>5</v>
      </c>
      <c r="H458">
        <v>15</v>
      </c>
      <c r="I458">
        <v>10</v>
      </c>
      <c r="J458">
        <v>0</v>
      </c>
      <c r="K458">
        <v>70674</v>
      </c>
    </row>
    <row r="459" spans="1:11" x14ac:dyDescent="0.3">
      <c r="A459" t="s">
        <v>1246</v>
      </c>
      <c r="B459" s="72" t="s">
        <v>1247</v>
      </c>
      <c r="C459">
        <v>5</v>
      </c>
      <c r="D459">
        <v>5</v>
      </c>
      <c r="E459">
        <v>5</v>
      </c>
      <c r="F459">
        <v>0</v>
      </c>
      <c r="G459">
        <v>0</v>
      </c>
      <c r="H459">
        <v>0</v>
      </c>
      <c r="I459">
        <v>0</v>
      </c>
      <c r="J459">
        <v>0</v>
      </c>
      <c r="K459">
        <v>3070</v>
      </c>
    </row>
    <row r="460" spans="1:11" x14ac:dyDescent="0.3">
      <c r="A460" t="s">
        <v>1248</v>
      </c>
      <c r="B460" s="72" t="s">
        <v>1249</v>
      </c>
      <c r="C460">
        <v>61</v>
      </c>
      <c r="D460">
        <v>97</v>
      </c>
      <c r="E460">
        <v>97</v>
      </c>
      <c r="F460">
        <v>59</v>
      </c>
      <c r="G460">
        <v>0</v>
      </c>
      <c r="H460">
        <v>0</v>
      </c>
      <c r="I460">
        <v>5</v>
      </c>
      <c r="J460">
        <v>5</v>
      </c>
      <c r="K460">
        <v>9468</v>
      </c>
    </row>
    <row r="461" spans="1:11" x14ac:dyDescent="0.3">
      <c r="A461" t="s">
        <v>1250</v>
      </c>
      <c r="B461" s="72" t="s">
        <v>1251</v>
      </c>
      <c r="C461">
        <v>417</v>
      </c>
      <c r="D461">
        <v>453</v>
      </c>
      <c r="E461">
        <v>650</v>
      </c>
      <c r="F461">
        <v>135</v>
      </c>
      <c r="G461">
        <v>47</v>
      </c>
      <c r="H461">
        <v>24</v>
      </c>
      <c r="I461">
        <v>10</v>
      </c>
      <c r="J461">
        <v>10</v>
      </c>
      <c r="K461">
        <v>78462</v>
      </c>
    </row>
    <row r="462" spans="1:11" x14ac:dyDescent="0.3">
      <c r="A462" t="s">
        <v>1252</v>
      </c>
      <c r="B462" s="72" t="s">
        <v>1253</v>
      </c>
      <c r="C462">
        <v>188</v>
      </c>
      <c r="D462">
        <v>267</v>
      </c>
      <c r="E462">
        <v>351</v>
      </c>
      <c r="F462">
        <v>28</v>
      </c>
      <c r="G462">
        <v>17</v>
      </c>
      <c r="H462">
        <v>44</v>
      </c>
      <c r="I462">
        <v>14</v>
      </c>
      <c r="J462">
        <v>5</v>
      </c>
      <c r="K462">
        <v>55070</v>
      </c>
    </row>
    <row r="463" spans="1:11" x14ac:dyDescent="0.3">
      <c r="A463" t="s">
        <v>1254</v>
      </c>
      <c r="B463" s="72" t="s">
        <v>1255</v>
      </c>
      <c r="C463">
        <v>70</v>
      </c>
      <c r="D463">
        <v>98</v>
      </c>
      <c r="E463">
        <v>139</v>
      </c>
      <c r="F463">
        <v>24</v>
      </c>
      <c r="G463">
        <v>0</v>
      </c>
      <c r="H463">
        <v>5</v>
      </c>
      <c r="I463">
        <v>5</v>
      </c>
      <c r="J463">
        <v>5</v>
      </c>
      <c r="K463">
        <v>25791</v>
      </c>
    </row>
    <row r="464" spans="1:11" x14ac:dyDescent="0.3">
      <c r="A464" t="s">
        <v>1256</v>
      </c>
      <c r="B464" s="72" t="s">
        <v>1257</v>
      </c>
      <c r="C464">
        <v>1623</v>
      </c>
      <c r="D464">
        <v>2310</v>
      </c>
      <c r="E464">
        <v>2511</v>
      </c>
      <c r="F464">
        <v>458</v>
      </c>
      <c r="G464">
        <v>315</v>
      </c>
      <c r="H464">
        <v>80</v>
      </c>
      <c r="I464">
        <v>120</v>
      </c>
      <c r="J464">
        <v>497</v>
      </c>
      <c r="K464">
        <v>0</v>
      </c>
    </row>
    <row r="465" spans="1:11" x14ac:dyDescent="0.3">
      <c r="B465" s="72" t="s">
        <v>1258</v>
      </c>
      <c r="C465">
        <v>192384</v>
      </c>
      <c r="D465">
        <v>185353</v>
      </c>
      <c r="E465">
        <v>309381</v>
      </c>
      <c r="F465">
        <v>27881</v>
      </c>
      <c r="G465">
        <v>23728</v>
      </c>
      <c r="H465">
        <v>6188</v>
      </c>
      <c r="I465">
        <v>8288</v>
      </c>
      <c r="J465">
        <v>4792</v>
      </c>
      <c r="K465">
        <v>39288287</v>
      </c>
    </row>
    <row r="467" spans="1:11" x14ac:dyDescent="0.3">
      <c r="A467" s="1" t="s">
        <v>1259</v>
      </c>
      <c r="B467" s="193" t="s">
        <v>326</v>
      </c>
      <c r="C467" s="193" t="s">
        <v>327</v>
      </c>
      <c r="D467" t="s">
        <v>328</v>
      </c>
      <c r="E467" t="s">
        <v>329</v>
      </c>
      <c r="F467" t="s">
        <v>330</v>
      </c>
      <c r="G467" t="s">
        <v>331</v>
      </c>
      <c r="H467" t="s">
        <v>332</v>
      </c>
      <c r="I467" t="s">
        <v>333</v>
      </c>
      <c r="J467" t="s">
        <v>334</v>
      </c>
      <c r="K467" t="s">
        <v>335</v>
      </c>
    </row>
    <row r="468" spans="1:11" x14ac:dyDescent="0.3">
      <c r="A468" t="str">
        <f>_xlfn.CONCAT(B468," County")</f>
        <v>Alameda County</v>
      </c>
      <c r="B468" s="72" t="s">
        <v>341</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1260</v>
      </c>
      <c r="C469">
        <v>15</v>
      </c>
      <c r="D469">
        <v>15</v>
      </c>
      <c r="E469">
        <v>22</v>
      </c>
      <c r="F469">
        <v>5</v>
      </c>
      <c r="G469">
        <v>0</v>
      </c>
      <c r="H469">
        <v>0</v>
      </c>
      <c r="I469">
        <v>0</v>
      </c>
      <c r="J469">
        <v>0</v>
      </c>
      <c r="K469">
        <v>3685</v>
      </c>
    </row>
    <row r="470" spans="1:11" x14ac:dyDescent="0.3">
      <c r="A470" t="str">
        <f t="shared" si="0"/>
        <v>Amador County</v>
      </c>
      <c r="B470" s="72" t="s">
        <v>1261</v>
      </c>
      <c r="C470">
        <v>168</v>
      </c>
      <c r="D470">
        <v>195</v>
      </c>
      <c r="E470">
        <v>273</v>
      </c>
      <c r="F470">
        <v>60</v>
      </c>
      <c r="G470">
        <v>20</v>
      </c>
      <c r="H470">
        <v>0</v>
      </c>
      <c r="I470">
        <v>20</v>
      </c>
      <c r="J470">
        <v>10</v>
      </c>
      <c r="K470">
        <v>39069</v>
      </c>
    </row>
    <row r="471" spans="1:11" x14ac:dyDescent="0.3">
      <c r="A471" t="str">
        <f t="shared" si="0"/>
        <v>Butte County</v>
      </c>
      <c r="B471" s="72" t="s">
        <v>1262</v>
      </c>
      <c r="C471">
        <v>1423</v>
      </c>
      <c r="D471">
        <v>1673</v>
      </c>
      <c r="E471">
        <v>2171</v>
      </c>
      <c r="F471">
        <v>664</v>
      </c>
      <c r="G471">
        <v>138</v>
      </c>
      <c r="H471">
        <v>35</v>
      </c>
      <c r="I471">
        <v>50</v>
      </c>
      <c r="J471">
        <v>35</v>
      </c>
      <c r="K471">
        <v>223690</v>
      </c>
    </row>
    <row r="472" spans="1:11" x14ac:dyDescent="0.3">
      <c r="A472" t="str">
        <f t="shared" si="0"/>
        <v>Calaveras County</v>
      </c>
      <c r="B472" s="72" t="s">
        <v>1263</v>
      </c>
      <c r="C472">
        <v>176</v>
      </c>
      <c r="D472">
        <v>196</v>
      </c>
      <c r="E472">
        <v>284</v>
      </c>
      <c r="F472">
        <v>51</v>
      </c>
      <c r="G472">
        <v>10</v>
      </c>
      <c r="H472">
        <v>0</v>
      </c>
      <c r="I472">
        <v>10</v>
      </c>
      <c r="J472">
        <v>15</v>
      </c>
      <c r="K472">
        <v>42726</v>
      </c>
    </row>
    <row r="473" spans="1:11" x14ac:dyDescent="0.3">
      <c r="A473" t="str">
        <f t="shared" si="0"/>
        <v>Colusa County</v>
      </c>
      <c r="B473" s="72" t="s">
        <v>498</v>
      </c>
      <c r="C473">
        <v>108</v>
      </c>
      <c r="D473">
        <v>67</v>
      </c>
      <c r="E473">
        <v>158</v>
      </c>
      <c r="F473">
        <v>15</v>
      </c>
      <c r="G473">
        <v>5</v>
      </c>
      <c r="H473">
        <v>0</v>
      </c>
      <c r="I473">
        <v>5</v>
      </c>
      <c r="J473">
        <v>5</v>
      </c>
      <c r="K473">
        <v>21265</v>
      </c>
    </row>
    <row r="474" spans="1:11" x14ac:dyDescent="0.3">
      <c r="A474" t="str">
        <f t="shared" si="0"/>
        <v>Contra Costa County</v>
      </c>
      <c r="B474" s="72" t="s">
        <v>1264</v>
      </c>
      <c r="C474">
        <v>4661</v>
      </c>
      <c r="D474">
        <v>5147</v>
      </c>
      <c r="E474">
        <v>7767</v>
      </c>
      <c r="F474">
        <v>797</v>
      </c>
      <c r="G474">
        <v>901</v>
      </c>
      <c r="H474">
        <v>173</v>
      </c>
      <c r="I474">
        <v>150</v>
      </c>
      <c r="J474">
        <v>85</v>
      </c>
      <c r="K474">
        <v>1154176</v>
      </c>
    </row>
    <row r="475" spans="1:11" x14ac:dyDescent="0.3">
      <c r="A475" t="str">
        <f t="shared" si="0"/>
        <v>Del Norte County</v>
      </c>
      <c r="B475" s="72" t="s">
        <v>1265</v>
      </c>
      <c r="C475">
        <v>228</v>
      </c>
      <c r="D475">
        <v>278</v>
      </c>
      <c r="E475">
        <v>353</v>
      </c>
      <c r="F475">
        <v>131</v>
      </c>
      <c r="G475">
        <v>10</v>
      </c>
      <c r="H475">
        <v>0</v>
      </c>
      <c r="I475">
        <v>17</v>
      </c>
      <c r="J475">
        <v>5</v>
      </c>
      <c r="K475">
        <v>27692</v>
      </c>
    </row>
    <row r="476" spans="1:11" x14ac:dyDescent="0.3">
      <c r="A476" t="str">
        <f t="shared" si="0"/>
        <v>El Dorado County</v>
      </c>
      <c r="B476" s="72" t="s">
        <v>1266</v>
      </c>
      <c r="C476">
        <v>636</v>
      </c>
      <c r="D476">
        <v>754</v>
      </c>
      <c r="E476">
        <v>1154</v>
      </c>
      <c r="F476">
        <v>198</v>
      </c>
      <c r="G476">
        <v>44</v>
      </c>
      <c r="H476">
        <v>0</v>
      </c>
      <c r="I476">
        <v>45</v>
      </c>
      <c r="J476">
        <v>25</v>
      </c>
      <c r="K476">
        <v>190334</v>
      </c>
    </row>
    <row r="477" spans="1:11" x14ac:dyDescent="0.3">
      <c r="A477" t="str">
        <f t="shared" si="0"/>
        <v>Fresno County</v>
      </c>
      <c r="B477" s="72" t="s">
        <v>617</v>
      </c>
      <c r="C477">
        <v>5468</v>
      </c>
      <c r="D477">
        <v>5367</v>
      </c>
      <c r="E477">
        <v>8602</v>
      </c>
      <c r="F477">
        <v>931</v>
      </c>
      <c r="G477">
        <v>666</v>
      </c>
      <c r="H477">
        <v>230</v>
      </c>
      <c r="I477">
        <v>369</v>
      </c>
      <c r="J477">
        <v>114</v>
      </c>
      <c r="K477">
        <v>975902</v>
      </c>
    </row>
    <row r="478" spans="1:11" x14ac:dyDescent="0.3">
      <c r="A478" t="str">
        <f t="shared" si="0"/>
        <v>Glenn County</v>
      </c>
      <c r="B478" s="72" t="s">
        <v>1267</v>
      </c>
      <c r="C478">
        <v>242</v>
      </c>
      <c r="D478">
        <v>170</v>
      </c>
      <c r="E478">
        <v>343</v>
      </c>
      <c r="F478">
        <v>46</v>
      </c>
      <c r="G478">
        <v>20</v>
      </c>
      <c r="H478">
        <v>0</v>
      </c>
      <c r="I478">
        <v>5</v>
      </c>
      <c r="J478">
        <v>10</v>
      </c>
      <c r="K478">
        <v>28594</v>
      </c>
    </row>
    <row r="479" spans="1:11" x14ac:dyDescent="0.3">
      <c r="A479" t="str">
        <f t="shared" si="0"/>
        <v>Humboldt County</v>
      </c>
      <c r="B479" s="72" t="s">
        <v>1268</v>
      </c>
      <c r="C479">
        <v>826</v>
      </c>
      <c r="D479">
        <v>1071</v>
      </c>
      <c r="E479">
        <v>1252</v>
      </c>
      <c r="F479">
        <v>500</v>
      </c>
      <c r="G479">
        <v>48</v>
      </c>
      <c r="H479">
        <v>10</v>
      </c>
      <c r="I479">
        <v>96</v>
      </c>
      <c r="J479">
        <v>42</v>
      </c>
      <c r="K479">
        <v>136106</v>
      </c>
    </row>
    <row r="480" spans="1:11" x14ac:dyDescent="0.3">
      <c r="A480" t="str">
        <f t="shared" si="0"/>
        <v>Imperial County</v>
      </c>
      <c r="B480" s="72" t="s">
        <v>687</v>
      </c>
      <c r="C480">
        <v>2023</v>
      </c>
      <c r="D480">
        <v>1083</v>
      </c>
      <c r="E480">
        <v>2864</v>
      </c>
      <c r="F480">
        <v>150</v>
      </c>
      <c r="G480">
        <v>45</v>
      </c>
      <c r="H480">
        <v>20</v>
      </c>
      <c r="I480">
        <v>49</v>
      </c>
      <c r="J480">
        <v>20</v>
      </c>
      <c r="K480">
        <v>178279</v>
      </c>
    </row>
    <row r="481" spans="1:11" x14ac:dyDescent="0.3">
      <c r="A481" t="str">
        <f t="shared" si="0"/>
        <v>Inyo County</v>
      </c>
      <c r="B481" s="72" t="s">
        <v>1269</v>
      </c>
      <c r="C481">
        <v>36</v>
      </c>
      <c r="D481">
        <v>20</v>
      </c>
      <c r="E481">
        <v>49</v>
      </c>
      <c r="F481">
        <v>15</v>
      </c>
      <c r="G481">
        <v>0</v>
      </c>
      <c r="H481">
        <v>0</v>
      </c>
      <c r="I481">
        <v>5</v>
      </c>
      <c r="J481">
        <v>10</v>
      </c>
      <c r="K481">
        <v>4569</v>
      </c>
    </row>
    <row r="482" spans="1:11" x14ac:dyDescent="0.3">
      <c r="A482" t="str">
        <f t="shared" si="0"/>
        <v>Kern County</v>
      </c>
      <c r="B482" s="72" t="s">
        <v>1270</v>
      </c>
      <c r="C482">
        <v>5594</v>
      </c>
      <c r="D482">
        <v>5101</v>
      </c>
      <c r="E482">
        <v>8698</v>
      </c>
      <c r="F482">
        <v>909</v>
      </c>
      <c r="G482">
        <v>461</v>
      </c>
      <c r="H482">
        <v>157</v>
      </c>
      <c r="I482">
        <v>402</v>
      </c>
      <c r="J482">
        <v>106</v>
      </c>
      <c r="K482">
        <v>879341</v>
      </c>
    </row>
    <row r="483" spans="1:11" x14ac:dyDescent="0.3">
      <c r="A483" t="str">
        <f t="shared" si="0"/>
        <v>Kings County</v>
      </c>
      <c r="B483" s="72" t="s">
        <v>1271</v>
      </c>
      <c r="C483">
        <v>758</v>
      </c>
      <c r="D483">
        <v>485</v>
      </c>
      <c r="E483">
        <v>1090</v>
      </c>
      <c r="F483">
        <v>102</v>
      </c>
      <c r="G483">
        <v>23</v>
      </c>
      <c r="H483">
        <v>0</v>
      </c>
      <c r="I483">
        <v>25</v>
      </c>
      <c r="J483">
        <v>15</v>
      </c>
      <c r="K483">
        <v>127311</v>
      </c>
    </row>
    <row r="484" spans="1:11" x14ac:dyDescent="0.3">
      <c r="A484" t="str">
        <f t="shared" si="0"/>
        <v>Lake County</v>
      </c>
      <c r="B484" s="72" t="s">
        <v>1272</v>
      </c>
      <c r="C484">
        <v>352</v>
      </c>
      <c r="D484">
        <v>453</v>
      </c>
      <c r="E484">
        <v>555</v>
      </c>
      <c r="F484">
        <v>211</v>
      </c>
      <c r="G484">
        <v>20</v>
      </c>
      <c r="H484">
        <v>0</v>
      </c>
      <c r="I484">
        <v>35</v>
      </c>
      <c r="J484">
        <v>20</v>
      </c>
      <c r="K484">
        <v>64129</v>
      </c>
    </row>
    <row r="485" spans="1:11" x14ac:dyDescent="0.3">
      <c r="A485" t="str">
        <f t="shared" si="0"/>
        <v>Lassen County</v>
      </c>
      <c r="B485" s="72" t="s">
        <v>1273</v>
      </c>
      <c r="C485">
        <v>109</v>
      </c>
      <c r="D485">
        <v>156</v>
      </c>
      <c r="E485">
        <v>175</v>
      </c>
      <c r="F485">
        <v>64</v>
      </c>
      <c r="G485">
        <v>18</v>
      </c>
      <c r="H485">
        <v>0</v>
      </c>
      <c r="I485">
        <v>10</v>
      </c>
      <c r="J485">
        <v>0</v>
      </c>
      <c r="K485">
        <v>32409</v>
      </c>
    </row>
    <row r="486" spans="1:11" x14ac:dyDescent="0.3">
      <c r="A486" t="str">
        <f t="shared" si="0"/>
        <v>Los Angeles County</v>
      </c>
      <c r="B486" s="72" t="s">
        <v>791</v>
      </c>
      <c r="C486">
        <v>59711</v>
      </c>
      <c r="D486">
        <v>50752</v>
      </c>
      <c r="E486">
        <v>93919</v>
      </c>
      <c r="F486">
        <v>5728</v>
      </c>
      <c r="G486">
        <v>5754</v>
      </c>
      <c r="H486">
        <v>1524</v>
      </c>
      <c r="I486">
        <v>2746</v>
      </c>
      <c r="J486">
        <v>1182</v>
      </c>
      <c r="K486">
        <v>10034363</v>
      </c>
    </row>
    <row r="487" spans="1:11" x14ac:dyDescent="0.3">
      <c r="A487" t="str">
        <f t="shared" si="0"/>
        <v>Madera County</v>
      </c>
      <c r="B487" s="72" t="s">
        <v>801</v>
      </c>
      <c r="C487">
        <v>855</v>
      </c>
      <c r="D487">
        <v>715</v>
      </c>
      <c r="E487">
        <v>1348</v>
      </c>
      <c r="F487">
        <v>108</v>
      </c>
      <c r="G487">
        <v>49</v>
      </c>
      <c r="H487">
        <v>35</v>
      </c>
      <c r="I487">
        <v>25</v>
      </c>
      <c r="J487">
        <v>15</v>
      </c>
      <c r="K487">
        <v>157496</v>
      </c>
    </row>
    <row r="488" spans="1:11" x14ac:dyDescent="0.3">
      <c r="A488" t="str">
        <f t="shared" si="0"/>
        <v>Marin County</v>
      </c>
      <c r="B488" s="72" t="s">
        <v>1274</v>
      </c>
      <c r="C488">
        <v>513</v>
      </c>
      <c r="D488">
        <v>1029</v>
      </c>
      <c r="E488">
        <v>902</v>
      </c>
      <c r="F488">
        <v>310</v>
      </c>
      <c r="G488">
        <v>273</v>
      </c>
      <c r="H488">
        <v>32</v>
      </c>
      <c r="I488">
        <v>20</v>
      </c>
      <c r="J488">
        <v>25</v>
      </c>
      <c r="K488">
        <v>253563</v>
      </c>
    </row>
    <row r="489" spans="1:11" x14ac:dyDescent="0.3">
      <c r="A489" t="str">
        <f t="shared" si="0"/>
        <v>Mariposa County</v>
      </c>
      <c r="B489" s="72" t="s">
        <v>1275</v>
      </c>
      <c r="C489">
        <v>47</v>
      </c>
      <c r="D489">
        <v>45</v>
      </c>
      <c r="E489">
        <v>74</v>
      </c>
      <c r="F489">
        <v>15</v>
      </c>
      <c r="G489">
        <v>5</v>
      </c>
      <c r="H489">
        <v>0</v>
      </c>
      <c r="I489">
        <v>5</v>
      </c>
      <c r="J489">
        <v>0</v>
      </c>
      <c r="K489">
        <v>15900</v>
      </c>
    </row>
    <row r="490" spans="1:11" x14ac:dyDescent="0.3">
      <c r="A490" t="str">
        <f t="shared" si="0"/>
        <v>Mendocino County</v>
      </c>
      <c r="B490" s="72" t="s">
        <v>1276</v>
      </c>
      <c r="C490">
        <v>448</v>
      </c>
      <c r="D490">
        <v>576</v>
      </c>
      <c r="E490">
        <v>701</v>
      </c>
      <c r="F490">
        <v>243</v>
      </c>
      <c r="G490">
        <v>36</v>
      </c>
      <c r="H490">
        <v>0</v>
      </c>
      <c r="I490">
        <v>20</v>
      </c>
      <c r="J490">
        <v>15</v>
      </c>
      <c r="K490">
        <v>85930</v>
      </c>
    </row>
    <row r="491" spans="1:11" x14ac:dyDescent="0.3">
      <c r="A491" t="str">
        <f t="shared" si="0"/>
        <v>Merced County</v>
      </c>
      <c r="B491" s="72" t="s">
        <v>827</v>
      </c>
      <c r="C491">
        <v>1507</v>
      </c>
      <c r="D491">
        <v>1287</v>
      </c>
      <c r="E491">
        <v>2414</v>
      </c>
      <c r="F491">
        <v>213</v>
      </c>
      <c r="G491">
        <v>84</v>
      </c>
      <c r="H491">
        <v>60</v>
      </c>
      <c r="I491">
        <v>40</v>
      </c>
      <c r="J491">
        <v>35</v>
      </c>
      <c r="K491">
        <v>272103</v>
      </c>
    </row>
    <row r="492" spans="1:11" x14ac:dyDescent="0.3">
      <c r="A492" t="str">
        <f t="shared" si="0"/>
        <v>Modoc County</v>
      </c>
      <c r="B492" s="72" t="s">
        <v>1277</v>
      </c>
      <c r="C492">
        <v>38</v>
      </c>
      <c r="D492">
        <v>54</v>
      </c>
      <c r="E492">
        <v>70</v>
      </c>
      <c r="F492">
        <v>20</v>
      </c>
      <c r="G492">
        <v>0</v>
      </c>
      <c r="H492">
        <v>0</v>
      </c>
      <c r="I492">
        <v>5</v>
      </c>
      <c r="J492">
        <v>5</v>
      </c>
      <c r="K492">
        <v>9105</v>
      </c>
    </row>
    <row r="493" spans="1:11" x14ac:dyDescent="0.3">
      <c r="A493" t="str">
        <f t="shared" si="0"/>
        <v>Mono County</v>
      </c>
      <c r="B493" s="72" t="s">
        <v>1278</v>
      </c>
      <c r="C493">
        <v>131</v>
      </c>
      <c r="D493">
        <v>87</v>
      </c>
      <c r="E493">
        <v>171</v>
      </c>
      <c r="F493">
        <v>31</v>
      </c>
      <c r="G493">
        <v>0</v>
      </c>
      <c r="H493">
        <v>0</v>
      </c>
      <c r="I493">
        <v>5</v>
      </c>
      <c r="J493">
        <v>10</v>
      </c>
      <c r="K493">
        <v>26916</v>
      </c>
    </row>
    <row r="494" spans="1:11" x14ac:dyDescent="0.3">
      <c r="A494" t="str">
        <f t="shared" si="0"/>
        <v>Monterey County</v>
      </c>
      <c r="B494" s="72" t="s">
        <v>847</v>
      </c>
      <c r="C494">
        <v>1619</v>
      </c>
      <c r="D494">
        <v>1529</v>
      </c>
      <c r="E494">
        <v>2804</v>
      </c>
      <c r="F494">
        <v>163</v>
      </c>
      <c r="G494">
        <v>104</v>
      </c>
      <c r="H494">
        <v>37</v>
      </c>
      <c r="I494">
        <v>45</v>
      </c>
      <c r="J494">
        <v>45</v>
      </c>
      <c r="K494">
        <v>419546</v>
      </c>
    </row>
    <row r="495" spans="1:11" x14ac:dyDescent="0.3">
      <c r="A495" t="str">
        <f t="shared" si="0"/>
        <v>Napa County</v>
      </c>
      <c r="B495" s="72" t="s">
        <v>865</v>
      </c>
      <c r="C495">
        <v>502</v>
      </c>
      <c r="D495">
        <v>669</v>
      </c>
      <c r="E495">
        <v>857</v>
      </c>
      <c r="F495">
        <v>258</v>
      </c>
      <c r="G495">
        <v>15</v>
      </c>
      <c r="H495">
        <v>10</v>
      </c>
      <c r="I495">
        <v>15</v>
      </c>
      <c r="J495">
        <v>10</v>
      </c>
      <c r="K495">
        <v>138980</v>
      </c>
    </row>
    <row r="496" spans="1:11" x14ac:dyDescent="0.3">
      <c r="A496" t="str">
        <f t="shared" si="0"/>
        <v>Nevada County</v>
      </c>
      <c r="B496" s="72" t="s">
        <v>1279</v>
      </c>
      <c r="C496">
        <v>206</v>
      </c>
      <c r="D496">
        <v>359</v>
      </c>
      <c r="E496">
        <v>431</v>
      </c>
      <c r="F496">
        <v>100</v>
      </c>
      <c r="G496">
        <v>21</v>
      </c>
      <c r="H496">
        <v>0</v>
      </c>
      <c r="I496">
        <v>15</v>
      </c>
      <c r="J496">
        <v>5</v>
      </c>
      <c r="K496">
        <v>75076</v>
      </c>
    </row>
    <row r="497" spans="1:11" x14ac:dyDescent="0.3">
      <c r="A497" t="str">
        <f t="shared" si="0"/>
        <v>Orange County</v>
      </c>
      <c r="B497" s="72" t="s">
        <v>897</v>
      </c>
      <c r="C497">
        <v>10780</v>
      </c>
      <c r="D497">
        <v>12461</v>
      </c>
      <c r="E497">
        <v>19045</v>
      </c>
      <c r="F497">
        <v>1368</v>
      </c>
      <c r="G497">
        <v>1638</v>
      </c>
      <c r="H497">
        <v>615</v>
      </c>
      <c r="I497">
        <v>421</v>
      </c>
      <c r="J497">
        <v>243</v>
      </c>
      <c r="K497">
        <v>3175685</v>
      </c>
    </row>
    <row r="498" spans="1:11" x14ac:dyDescent="0.3">
      <c r="A498" t="str">
        <f t="shared" si="0"/>
        <v>Placer County</v>
      </c>
      <c r="B498" s="72" t="s">
        <v>1280</v>
      </c>
      <c r="C498">
        <v>2078</v>
      </c>
      <c r="D498">
        <v>1827</v>
      </c>
      <c r="E498">
        <v>3327</v>
      </c>
      <c r="F498">
        <v>297</v>
      </c>
      <c r="G498">
        <v>192</v>
      </c>
      <c r="H498">
        <v>21</v>
      </c>
      <c r="I498">
        <v>55</v>
      </c>
      <c r="J498">
        <v>40</v>
      </c>
      <c r="K498">
        <v>413721</v>
      </c>
    </row>
    <row r="499" spans="1:11" x14ac:dyDescent="0.3">
      <c r="A499" t="str">
        <f t="shared" si="0"/>
        <v>Plumas County</v>
      </c>
      <c r="B499" s="72" t="s">
        <v>1281</v>
      </c>
      <c r="C499">
        <v>77</v>
      </c>
      <c r="D499">
        <v>96</v>
      </c>
      <c r="E499">
        <v>127</v>
      </c>
      <c r="F499">
        <v>28</v>
      </c>
      <c r="G499">
        <v>5</v>
      </c>
      <c r="H499">
        <v>0</v>
      </c>
      <c r="I499">
        <v>0</v>
      </c>
      <c r="J499">
        <v>5</v>
      </c>
      <c r="K499">
        <v>16732</v>
      </c>
    </row>
    <row r="500" spans="1:11" x14ac:dyDescent="0.3">
      <c r="A500" t="str">
        <f t="shared" si="0"/>
        <v>Riverside County</v>
      </c>
      <c r="B500" s="72" t="s">
        <v>1007</v>
      </c>
      <c r="C500">
        <v>10524</v>
      </c>
      <c r="D500">
        <v>10144</v>
      </c>
      <c r="E500">
        <v>17542</v>
      </c>
      <c r="F500">
        <v>760</v>
      </c>
      <c r="G500">
        <v>1246</v>
      </c>
      <c r="H500">
        <v>406</v>
      </c>
      <c r="I500">
        <v>593</v>
      </c>
      <c r="J500">
        <v>196</v>
      </c>
      <c r="K500">
        <v>2438844</v>
      </c>
    </row>
    <row r="501" spans="1:11" x14ac:dyDescent="0.3">
      <c r="A501" t="str">
        <f t="shared" si="0"/>
        <v>Sacramento County</v>
      </c>
      <c r="B501" s="72" t="s">
        <v>1019</v>
      </c>
      <c r="C501">
        <v>8000</v>
      </c>
      <c r="D501">
        <v>8957</v>
      </c>
      <c r="E501">
        <v>13248</v>
      </c>
      <c r="F501">
        <v>2024</v>
      </c>
      <c r="G501">
        <v>1229</v>
      </c>
      <c r="H501">
        <v>138</v>
      </c>
      <c r="I501">
        <v>269</v>
      </c>
      <c r="J501">
        <v>174</v>
      </c>
      <c r="K501">
        <v>1539589</v>
      </c>
    </row>
    <row r="502" spans="1:11" x14ac:dyDescent="0.3">
      <c r="A502" t="str">
        <f t="shared" si="0"/>
        <v>San Benito County</v>
      </c>
      <c r="B502" s="72" t="s">
        <v>1282</v>
      </c>
      <c r="C502">
        <v>253</v>
      </c>
      <c r="D502">
        <v>257</v>
      </c>
      <c r="E502">
        <v>447</v>
      </c>
      <c r="F502">
        <v>28</v>
      </c>
      <c r="G502">
        <v>30</v>
      </c>
      <c r="H502">
        <v>0</v>
      </c>
      <c r="I502">
        <v>10</v>
      </c>
      <c r="J502">
        <v>5</v>
      </c>
      <c r="K502">
        <v>63988</v>
      </c>
    </row>
    <row r="503" spans="1:11" x14ac:dyDescent="0.3">
      <c r="A503" t="str">
        <f t="shared" si="0"/>
        <v>San Bernardino County</v>
      </c>
      <c r="B503" s="72" t="s">
        <v>1025</v>
      </c>
      <c r="C503">
        <v>9700</v>
      </c>
      <c r="D503">
        <v>10153</v>
      </c>
      <c r="E503">
        <v>16563</v>
      </c>
      <c r="F503">
        <v>1014</v>
      </c>
      <c r="G503">
        <v>1076</v>
      </c>
      <c r="H503">
        <v>544</v>
      </c>
      <c r="I503">
        <v>589</v>
      </c>
      <c r="J503">
        <v>258</v>
      </c>
      <c r="K503">
        <v>2156671</v>
      </c>
    </row>
    <row r="504" spans="1:11" x14ac:dyDescent="0.3">
      <c r="A504" t="str">
        <f t="shared" si="0"/>
        <v>San Diego County</v>
      </c>
      <c r="B504" s="72" t="s">
        <v>1033</v>
      </c>
      <c r="C504">
        <v>16830</v>
      </c>
      <c r="D504">
        <v>13992</v>
      </c>
      <c r="E504">
        <v>25707</v>
      </c>
      <c r="F504">
        <v>1818</v>
      </c>
      <c r="G504">
        <v>2085</v>
      </c>
      <c r="H504">
        <v>549</v>
      </c>
      <c r="I504">
        <v>463</v>
      </c>
      <c r="J504">
        <v>309</v>
      </c>
      <c r="K504">
        <v>3296550</v>
      </c>
    </row>
    <row r="505" spans="1:11" x14ac:dyDescent="0.3">
      <c r="A505" t="str">
        <f t="shared" si="0"/>
        <v>San Francisco County</v>
      </c>
      <c r="B505" s="72" t="s">
        <v>1039</v>
      </c>
      <c r="C505">
        <v>1604</v>
      </c>
      <c r="D505">
        <v>1986</v>
      </c>
      <c r="E505">
        <v>3097</v>
      </c>
      <c r="F505">
        <v>269</v>
      </c>
      <c r="G505">
        <v>113</v>
      </c>
      <c r="H505">
        <v>0</v>
      </c>
      <c r="I505">
        <v>125</v>
      </c>
      <c r="J505">
        <v>80</v>
      </c>
      <c r="K505">
        <v>874784</v>
      </c>
    </row>
    <row r="506" spans="1:11" x14ac:dyDescent="0.3">
      <c r="A506" t="str">
        <f t="shared" si="0"/>
        <v>San Joaquin County</v>
      </c>
      <c r="B506" s="72" t="s">
        <v>1045</v>
      </c>
      <c r="C506">
        <v>5405</v>
      </c>
      <c r="D506">
        <v>3953</v>
      </c>
      <c r="E506">
        <v>7604</v>
      </c>
      <c r="F506">
        <v>528</v>
      </c>
      <c r="G506">
        <v>778</v>
      </c>
      <c r="H506">
        <v>192</v>
      </c>
      <c r="I506">
        <v>195</v>
      </c>
      <c r="J506">
        <v>90</v>
      </c>
      <c r="K506">
        <v>728105</v>
      </c>
    </row>
    <row r="507" spans="1:11" x14ac:dyDescent="0.3">
      <c r="A507" t="str">
        <f t="shared" si="0"/>
        <v>San Luis Obispo County</v>
      </c>
      <c r="B507" s="72" t="s">
        <v>1055</v>
      </c>
      <c r="C507">
        <v>1123</v>
      </c>
      <c r="D507">
        <v>1367</v>
      </c>
      <c r="E507">
        <v>1827</v>
      </c>
      <c r="F507">
        <v>338</v>
      </c>
      <c r="G507">
        <v>198</v>
      </c>
      <c r="H507">
        <v>100</v>
      </c>
      <c r="I507">
        <v>42</v>
      </c>
      <c r="J507">
        <v>50</v>
      </c>
      <c r="K507">
        <v>276674</v>
      </c>
    </row>
    <row r="508" spans="1:11" x14ac:dyDescent="0.3">
      <c r="A508" t="str">
        <f t="shared" si="0"/>
        <v>San Mateo County</v>
      </c>
      <c r="B508" s="72" t="s">
        <v>1061</v>
      </c>
      <c r="C508">
        <v>1691</v>
      </c>
      <c r="D508">
        <v>2685</v>
      </c>
      <c r="E508">
        <v>3167</v>
      </c>
      <c r="F508">
        <v>287</v>
      </c>
      <c r="G508">
        <v>627</v>
      </c>
      <c r="H508">
        <v>183</v>
      </c>
      <c r="I508">
        <v>100</v>
      </c>
      <c r="J508">
        <v>75</v>
      </c>
      <c r="K508">
        <v>735888</v>
      </c>
    </row>
    <row r="509" spans="1:11" x14ac:dyDescent="0.3">
      <c r="A509" t="str">
        <f t="shared" si="0"/>
        <v>Santa Barbara County</v>
      </c>
      <c r="B509" s="72" t="s">
        <v>1071</v>
      </c>
      <c r="C509">
        <v>2393</v>
      </c>
      <c r="D509">
        <v>2305</v>
      </c>
      <c r="E509">
        <v>3635</v>
      </c>
      <c r="F509">
        <v>691</v>
      </c>
      <c r="G509">
        <v>205</v>
      </c>
      <c r="H509">
        <v>97</v>
      </c>
      <c r="I509">
        <v>45</v>
      </c>
      <c r="J509">
        <v>65</v>
      </c>
      <c r="K509">
        <v>477097</v>
      </c>
    </row>
    <row r="510" spans="1:11" x14ac:dyDescent="0.3">
      <c r="A510" t="str">
        <f t="shared" si="0"/>
        <v>Santa Clara County</v>
      </c>
      <c r="B510" s="72" t="s">
        <v>1073</v>
      </c>
      <c r="C510">
        <v>5577</v>
      </c>
      <c r="D510">
        <v>6885</v>
      </c>
      <c r="E510">
        <v>10066</v>
      </c>
      <c r="F510">
        <v>762</v>
      </c>
      <c r="G510">
        <v>1276</v>
      </c>
      <c r="H510">
        <v>150</v>
      </c>
      <c r="I510">
        <v>116</v>
      </c>
      <c r="J510">
        <v>206</v>
      </c>
      <c r="K510">
        <v>1948999</v>
      </c>
    </row>
    <row r="511" spans="1:11" x14ac:dyDescent="0.3">
      <c r="A511" t="str">
        <f t="shared" si="0"/>
        <v>Santa Cruz County</v>
      </c>
      <c r="B511" s="72" t="s">
        <v>1077</v>
      </c>
      <c r="C511">
        <v>740</v>
      </c>
      <c r="D511">
        <v>1035</v>
      </c>
      <c r="E511">
        <v>1379</v>
      </c>
      <c r="F511">
        <v>261</v>
      </c>
      <c r="G511">
        <v>106</v>
      </c>
      <c r="H511">
        <v>0</v>
      </c>
      <c r="I511">
        <v>15</v>
      </c>
      <c r="J511">
        <v>25</v>
      </c>
      <c r="K511">
        <v>292856</v>
      </c>
    </row>
    <row r="512" spans="1:11" x14ac:dyDescent="0.3">
      <c r="A512" t="str">
        <f t="shared" si="0"/>
        <v>Shasta County</v>
      </c>
      <c r="B512" s="72" t="s">
        <v>1283</v>
      </c>
      <c r="C512">
        <v>1194</v>
      </c>
      <c r="D512">
        <v>1627</v>
      </c>
      <c r="E512">
        <v>1763</v>
      </c>
      <c r="F512">
        <v>495</v>
      </c>
      <c r="G512">
        <v>377</v>
      </c>
      <c r="H512">
        <v>73</v>
      </c>
      <c r="I512">
        <v>67</v>
      </c>
      <c r="J512">
        <v>30</v>
      </c>
      <c r="K512">
        <v>171385</v>
      </c>
    </row>
    <row r="513" spans="1:11" x14ac:dyDescent="0.3">
      <c r="A513" t="str">
        <f t="shared" si="0"/>
        <v>Sierra County</v>
      </c>
      <c r="B513" s="72" t="s">
        <v>1284</v>
      </c>
      <c r="C513">
        <v>15</v>
      </c>
      <c r="D513">
        <v>15</v>
      </c>
      <c r="E513">
        <v>25</v>
      </c>
      <c r="F513">
        <v>5</v>
      </c>
      <c r="G513">
        <v>0</v>
      </c>
      <c r="H513">
        <v>0</v>
      </c>
      <c r="I513">
        <v>0</v>
      </c>
      <c r="J513">
        <v>5</v>
      </c>
      <c r="K513">
        <v>2612</v>
      </c>
    </row>
    <row r="514" spans="1:11" x14ac:dyDescent="0.3">
      <c r="A514" t="str">
        <f t="shared" si="0"/>
        <v>Siskiyou County</v>
      </c>
      <c r="B514" s="72" t="s">
        <v>1285</v>
      </c>
      <c r="C514">
        <v>180</v>
      </c>
      <c r="D514">
        <v>238</v>
      </c>
      <c r="E514">
        <v>306</v>
      </c>
      <c r="F514">
        <v>117</v>
      </c>
      <c r="G514">
        <v>0</v>
      </c>
      <c r="H514">
        <v>0</v>
      </c>
      <c r="I514">
        <v>20</v>
      </c>
      <c r="J514">
        <v>10</v>
      </c>
      <c r="K514">
        <v>41389</v>
      </c>
    </row>
    <row r="515" spans="1:11" x14ac:dyDescent="0.3">
      <c r="A515" t="str">
        <f t="shared" si="0"/>
        <v>Solano County</v>
      </c>
      <c r="B515" s="72" t="s">
        <v>1286</v>
      </c>
      <c r="C515">
        <v>1676</v>
      </c>
      <c r="D515">
        <v>2429</v>
      </c>
      <c r="E515">
        <v>3032</v>
      </c>
      <c r="F515">
        <v>415</v>
      </c>
      <c r="G515">
        <v>439</v>
      </c>
      <c r="H515">
        <v>90</v>
      </c>
      <c r="I515">
        <v>86</v>
      </c>
      <c r="J515">
        <v>40</v>
      </c>
      <c r="K515">
        <v>443198</v>
      </c>
    </row>
    <row r="516" spans="1:11" x14ac:dyDescent="0.3">
      <c r="A516" t="str">
        <f t="shared" si="0"/>
        <v>Sonoma County</v>
      </c>
      <c r="B516" s="72" t="s">
        <v>1121</v>
      </c>
      <c r="C516">
        <v>1829</v>
      </c>
      <c r="D516">
        <v>2302</v>
      </c>
      <c r="E516">
        <v>3070</v>
      </c>
      <c r="F516">
        <v>591</v>
      </c>
      <c r="G516">
        <v>275</v>
      </c>
      <c r="H516">
        <v>80</v>
      </c>
      <c r="I516">
        <v>101</v>
      </c>
      <c r="J516">
        <v>65</v>
      </c>
      <c r="K516">
        <v>495020</v>
      </c>
    </row>
    <row r="517" spans="1:11" x14ac:dyDescent="0.3">
      <c r="A517" t="str">
        <f t="shared" si="0"/>
        <v>Stanislaus County</v>
      </c>
      <c r="B517" s="72" t="s">
        <v>1287</v>
      </c>
      <c r="C517">
        <v>3375</v>
      </c>
      <c r="D517">
        <v>2529</v>
      </c>
      <c r="E517">
        <v>5049</v>
      </c>
      <c r="F517">
        <v>394</v>
      </c>
      <c r="G517">
        <v>303</v>
      </c>
      <c r="H517">
        <v>10</v>
      </c>
      <c r="I517">
        <v>108</v>
      </c>
      <c r="J517">
        <v>60</v>
      </c>
      <c r="K517">
        <v>548669</v>
      </c>
    </row>
    <row r="518" spans="1:11" x14ac:dyDescent="0.3">
      <c r="A518" t="str">
        <f t="shared" si="0"/>
        <v>Sutter County</v>
      </c>
      <c r="B518" s="72" t="s">
        <v>1288</v>
      </c>
      <c r="C518">
        <v>500</v>
      </c>
      <c r="D518">
        <v>532</v>
      </c>
      <c r="E518">
        <v>800</v>
      </c>
      <c r="F518">
        <v>155</v>
      </c>
      <c r="G518">
        <v>52</v>
      </c>
      <c r="H518">
        <v>24</v>
      </c>
      <c r="I518">
        <v>15</v>
      </c>
      <c r="J518">
        <v>10</v>
      </c>
      <c r="K518">
        <v>97305</v>
      </c>
    </row>
    <row r="519" spans="1:11" x14ac:dyDescent="0.3">
      <c r="A519" t="str">
        <f t="shared" si="0"/>
        <v>Tehama County</v>
      </c>
      <c r="B519" s="72" t="s">
        <v>1151</v>
      </c>
      <c r="C519">
        <v>552</v>
      </c>
      <c r="D519">
        <v>574</v>
      </c>
      <c r="E519">
        <v>796</v>
      </c>
      <c r="F519">
        <v>149</v>
      </c>
      <c r="G519">
        <v>129</v>
      </c>
      <c r="H519">
        <v>0</v>
      </c>
      <c r="I519">
        <v>46</v>
      </c>
      <c r="J519">
        <v>10</v>
      </c>
      <c r="K519">
        <v>69184</v>
      </c>
    </row>
    <row r="520" spans="1:11" x14ac:dyDescent="0.3">
      <c r="A520" t="str">
        <f t="shared" si="0"/>
        <v>Trinity County</v>
      </c>
      <c r="B520" s="72" t="s">
        <v>1289</v>
      </c>
      <c r="C520">
        <v>40</v>
      </c>
      <c r="D520">
        <v>61</v>
      </c>
      <c r="E520">
        <v>78</v>
      </c>
      <c r="F520">
        <v>25</v>
      </c>
      <c r="G520">
        <v>0</v>
      </c>
      <c r="H520">
        <v>0</v>
      </c>
      <c r="I520">
        <v>0</v>
      </c>
      <c r="J520">
        <v>0</v>
      </c>
      <c r="K520">
        <v>12309</v>
      </c>
    </row>
    <row r="521" spans="1:11" x14ac:dyDescent="0.3">
      <c r="A521" t="str">
        <f t="shared" si="0"/>
        <v>Tulare County</v>
      </c>
      <c r="B521" s="72" t="s">
        <v>1169</v>
      </c>
      <c r="C521">
        <v>3201</v>
      </c>
      <c r="D521">
        <v>3071</v>
      </c>
      <c r="E521">
        <v>4948</v>
      </c>
      <c r="F521">
        <v>486</v>
      </c>
      <c r="G521">
        <v>581</v>
      </c>
      <c r="H521">
        <v>113</v>
      </c>
      <c r="I521">
        <v>141</v>
      </c>
      <c r="J521">
        <v>77</v>
      </c>
      <c r="K521">
        <v>500568</v>
      </c>
    </row>
    <row r="522" spans="1:11" x14ac:dyDescent="0.3">
      <c r="A522" t="str">
        <f t="shared" si="0"/>
        <v>Tuolumne County</v>
      </c>
      <c r="B522" s="72" t="s">
        <v>1290</v>
      </c>
      <c r="C522">
        <v>186</v>
      </c>
      <c r="D522">
        <v>260</v>
      </c>
      <c r="E522">
        <v>295</v>
      </c>
      <c r="F522">
        <v>118</v>
      </c>
      <c r="G522">
        <v>61</v>
      </c>
      <c r="H522">
        <v>0</v>
      </c>
      <c r="I522">
        <v>10</v>
      </c>
      <c r="J522">
        <v>5</v>
      </c>
      <c r="K522">
        <v>55039</v>
      </c>
    </row>
    <row r="523" spans="1:11" x14ac:dyDescent="0.3">
      <c r="A523" t="str">
        <f t="shared" si="0"/>
        <v>Ventura County</v>
      </c>
      <c r="B523" s="72" t="s">
        <v>1191</v>
      </c>
      <c r="C523">
        <v>5069</v>
      </c>
      <c r="D523">
        <v>3985</v>
      </c>
      <c r="E523">
        <v>7780</v>
      </c>
      <c r="F523">
        <v>539</v>
      </c>
      <c r="G523">
        <v>382</v>
      </c>
      <c r="H523">
        <v>193</v>
      </c>
      <c r="I523">
        <v>127</v>
      </c>
      <c r="J523">
        <v>70</v>
      </c>
      <c r="K523">
        <v>827123</v>
      </c>
    </row>
    <row r="524" spans="1:11" x14ac:dyDescent="0.3">
      <c r="A524" t="str">
        <f t="shared" si="0"/>
        <v>Yolo County</v>
      </c>
      <c r="B524" s="72" t="s">
        <v>1291</v>
      </c>
      <c r="C524">
        <v>993</v>
      </c>
      <c r="D524">
        <v>934</v>
      </c>
      <c r="E524">
        <v>1572</v>
      </c>
      <c r="F524">
        <v>242</v>
      </c>
      <c r="G524">
        <v>48</v>
      </c>
      <c r="H524">
        <v>33</v>
      </c>
      <c r="I524">
        <v>25</v>
      </c>
      <c r="J524">
        <v>30</v>
      </c>
      <c r="K524">
        <v>219061</v>
      </c>
    </row>
    <row r="525" spans="1:11" x14ac:dyDescent="0.3">
      <c r="A525" t="str">
        <f t="shared" si="0"/>
        <v>Yuba County</v>
      </c>
      <c r="B525" s="72" t="s">
        <v>1292</v>
      </c>
      <c r="C525">
        <v>421</v>
      </c>
      <c r="D525">
        <v>453</v>
      </c>
      <c r="E525">
        <v>669</v>
      </c>
      <c r="F525">
        <v>122</v>
      </c>
      <c r="G525">
        <v>85</v>
      </c>
      <c r="H525">
        <v>0</v>
      </c>
      <c r="I525">
        <v>15</v>
      </c>
      <c r="J525">
        <v>10</v>
      </c>
      <c r="K525">
        <v>78079</v>
      </c>
    </row>
    <row r="526" spans="1:11" x14ac:dyDescent="0.3">
      <c r="A526" t="str">
        <f t="shared" si="0"/>
        <v>#N/A County</v>
      </c>
      <c r="B526" s="72" t="s">
        <v>1257</v>
      </c>
      <c r="C526">
        <v>1623</v>
      </c>
      <c r="D526">
        <v>2310</v>
      </c>
      <c r="E526">
        <v>2511</v>
      </c>
      <c r="F526">
        <v>458</v>
      </c>
      <c r="G526">
        <v>315</v>
      </c>
      <c r="H526">
        <v>80</v>
      </c>
      <c r="I526">
        <v>120</v>
      </c>
      <c r="J526">
        <v>497</v>
      </c>
      <c r="K526">
        <v>0</v>
      </c>
    </row>
    <row r="527" spans="1:11" x14ac:dyDescent="0.3">
      <c r="B527" s="72" t="s">
        <v>1258</v>
      </c>
      <c r="C527">
        <v>192384</v>
      </c>
      <c r="D527">
        <v>185353</v>
      </c>
      <c r="E527">
        <v>309381</v>
      </c>
      <c r="F527">
        <v>27881</v>
      </c>
      <c r="G527">
        <v>23728</v>
      </c>
      <c r="H527">
        <v>6188</v>
      </c>
      <c r="I527">
        <v>8288</v>
      </c>
      <c r="J527">
        <v>4792</v>
      </c>
      <c r="K527">
        <v>39288287</v>
      </c>
    </row>
    <row r="529" spans="1:11" x14ac:dyDescent="0.3">
      <c r="A529" s="1" t="s">
        <v>1181</v>
      </c>
      <c r="B529" s="193" t="s">
        <v>326</v>
      </c>
      <c r="C529" s="193" t="s">
        <v>327</v>
      </c>
      <c r="D529" t="s">
        <v>328</v>
      </c>
      <c r="E529" t="s">
        <v>329</v>
      </c>
      <c r="F529" t="s">
        <v>330</v>
      </c>
      <c r="G529" t="s">
        <v>331</v>
      </c>
      <c r="H529" t="s">
        <v>332</v>
      </c>
      <c r="I529" t="s">
        <v>333</v>
      </c>
      <c r="J529" t="s">
        <v>334</v>
      </c>
      <c r="K529" t="s">
        <v>335</v>
      </c>
    </row>
    <row r="530" spans="1:11" x14ac:dyDescent="0.3">
      <c r="B530" s="72" t="s">
        <v>1181</v>
      </c>
      <c r="C530">
        <v>18219</v>
      </c>
      <c r="D530">
        <v>18252</v>
      </c>
      <c r="E530">
        <v>29677</v>
      </c>
      <c r="F530">
        <v>3204</v>
      </c>
      <c r="G530">
        <v>2369</v>
      </c>
      <c r="H530">
        <v>410</v>
      </c>
      <c r="I530">
        <v>1036</v>
      </c>
      <c r="J530">
        <v>508</v>
      </c>
      <c r="K530">
        <v>3701560</v>
      </c>
    </row>
    <row r="531" spans="1:11" x14ac:dyDescent="0.3">
      <c r="A531" t="str">
        <f>_xlfn.CONCAT(B531," County")</f>
        <v>Alameda County</v>
      </c>
      <c r="B531" s="194" t="s">
        <v>341</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1260</v>
      </c>
      <c r="C532">
        <v>15</v>
      </c>
      <c r="D532">
        <v>15</v>
      </c>
      <c r="E532">
        <v>22</v>
      </c>
      <c r="F532">
        <v>5</v>
      </c>
      <c r="G532">
        <v>0</v>
      </c>
      <c r="H532">
        <v>0</v>
      </c>
      <c r="I532">
        <v>0</v>
      </c>
      <c r="J532">
        <v>0</v>
      </c>
      <c r="K532">
        <v>3685</v>
      </c>
    </row>
    <row r="533" spans="1:11" x14ac:dyDescent="0.3">
      <c r="A533" t="str">
        <f t="shared" si="1"/>
        <v>Amador County</v>
      </c>
      <c r="B533" s="194" t="s">
        <v>1261</v>
      </c>
      <c r="C533">
        <v>54</v>
      </c>
      <c r="D533">
        <v>59</v>
      </c>
      <c r="E533">
        <v>90</v>
      </c>
      <c r="F533">
        <v>15</v>
      </c>
      <c r="G533">
        <v>5</v>
      </c>
      <c r="H533">
        <v>0</v>
      </c>
      <c r="I533">
        <v>10</v>
      </c>
      <c r="J533">
        <v>5</v>
      </c>
      <c r="K533">
        <v>10819</v>
      </c>
    </row>
    <row r="534" spans="1:11" x14ac:dyDescent="0.3">
      <c r="A534" t="str">
        <f t="shared" si="1"/>
        <v>Butte County</v>
      </c>
      <c r="B534" s="194" t="s">
        <v>1262</v>
      </c>
      <c r="C534">
        <v>417</v>
      </c>
      <c r="D534">
        <v>395</v>
      </c>
      <c r="E534">
        <v>612</v>
      </c>
      <c r="F534">
        <v>115</v>
      </c>
      <c r="G534">
        <v>39</v>
      </c>
      <c r="H534">
        <v>18</v>
      </c>
      <c r="I534">
        <v>20</v>
      </c>
      <c r="J534">
        <v>15</v>
      </c>
      <c r="K534">
        <v>58405</v>
      </c>
    </row>
    <row r="535" spans="1:11" x14ac:dyDescent="0.3">
      <c r="A535" t="str">
        <f t="shared" si="1"/>
        <v>Calaveras County</v>
      </c>
      <c r="B535" s="194" t="s">
        <v>1263</v>
      </c>
      <c r="C535">
        <v>154</v>
      </c>
      <c r="D535">
        <v>177</v>
      </c>
      <c r="E535">
        <v>249</v>
      </c>
      <c r="F535">
        <v>46</v>
      </c>
      <c r="G535">
        <v>10</v>
      </c>
      <c r="H535">
        <v>0</v>
      </c>
      <c r="I535">
        <v>10</v>
      </c>
      <c r="J535">
        <v>15</v>
      </c>
      <c r="K535">
        <v>37308</v>
      </c>
    </row>
    <row r="536" spans="1:11" x14ac:dyDescent="0.3">
      <c r="A536" t="str">
        <f t="shared" si="1"/>
        <v>Colusa County</v>
      </c>
      <c r="B536" s="194" t="s">
        <v>498</v>
      </c>
      <c r="C536">
        <v>29</v>
      </c>
      <c r="D536">
        <v>21</v>
      </c>
      <c r="E536">
        <v>49</v>
      </c>
      <c r="F536">
        <v>5</v>
      </c>
      <c r="G536">
        <v>0</v>
      </c>
      <c r="H536">
        <v>0</v>
      </c>
      <c r="I536">
        <v>0</v>
      </c>
      <c r="J536">
        <v>0</v>
      </c>
      <c r="K536">
        <v>7652</v>
      </c>
    </row>
    <row r="537" spans="1:11" x14ac:dyDescent="0.3">
      <c r="A537" t="str">
        <f t="shared" si="1"/>
        <v>Contra Costa County</v>
      </c>
      <c r="B537" s="194" t="s">
        <v>1264</v>
      </c>
      <c r="C537">
        <v>212</v>
      </c>
      <c r="D537">
        <v>217</v>
      </c>
      <c r="E537">
        <v>390</v>
      </c>
      <c r="F537">
        <v>20</v>
      </c>
      <c r="G537">
        <v>25</v>
      </c>
      <c r="H537">
        <v>0</v>
      </c>
      <c r="I537">
        <v>10</v>
      </c>
      <c r="J537">
        <v>5</v>
      </c>
      <c r="K537">
        <v>76027</v>
      </c>
    </row>
    <row r="538" spans="1:11" x14ac:dyDescent="0.3">
      <c r="A538" t="str">
        <f t="shared" si="1"/>
        <v>Del Norte County</v>
      </c>
      <c r="B538" s="194" t="s">
        <v>1265</v>
      </c>
      <c r="C538">
        <v>23</v>
      </c>
      <c r="D538">
        <v>22</v>
      </c>
      <c r="E538">
        <v>37</v>
      </c>
      <c r="F538">
        <v>10</v>
      </c>
      <c r="G538">
        <v>5</v>
      </c>
      <c r="H538">
        <v>0</v>
      </c>
      <c r="I538">
        <v>5</v>
      </c>
      <c r="J538">
        <v>0</v>
      </c>
      <c r="K538">
        <v>3640</v>
      </c>
    </row>
    <row r="539" spans="1:11" x14ac:dyDescent="0.3">
      <c r="A539" t="str">
        <f t="shared" si="1"/>
        <v>El Dorado County</v>
      </c>
      <c r="B539" s="194" t="s">
        <v>1266</v>
      </c>
      <c r="C539">
        <v>462</v>
      </c>
      <c r="D539">
        <v>504</v>
      </c>
      <c r="E539">
        <v>828</v>
      </c>
      <c r="F539">
        <v>130</v>
      </c>
      <c r="G539">
        <v>25</v>
      </c>
      <c r="H539">
        <v>0</v>
      </c>
      <c r="I539">
        <v>40</v>
      </c>
      <c r="J539">
        <v>15</v>
      </c>
      <c r="K539">
        <v>124513</v>
      </c>
    </row>
    <row r="540" spans="1:11" x14ac:dyDescent="0.3">
      <c r="A540" t="str">
        <f t="shared" si="1"/>
        <v>Fresno County</v>
      </c>
      <c r="B540" s="194" t="s">
        <v>617</v>
      </c>
      <c r="C540">
        <v>172</v>
      </c>
      <c r="D540">
        <v>141</v>
      </c>
      <c r="E540">
        <v>270</v>
      </c>
      <c r="F540">
        <v>30</v>
      </c>
      <c r="G540">
        <v>0</v>
      </c>
      <c r="H540">
        <v>0</v>
      </c>
      <c r="I540">
        <v>25</v>
      </c>
      <c r="J540">
        <v>0</v>
      </c>
      <c r="K540">
        <v>34220</v>
      </c>
    </row>
    <row r="541" spans="1:11" x14ac:dyDescent="0.3">
      <c r="A541" t="str">
        <f t="shared" si="1"/>
        <v>Glenn County</v>
      </c>
      <c r="B541" s="194" t="s">
        <v>1267</v>
      </c>
      <c r="C541">
        <v>31</v>
      </c>
      <c r="D541">
        <v>20</v>
      </c>
      <c r="E541">
        <v>45</v>
      </c>
      <c r="F541">
        <v>10</v>
      </c>
      <c r="G541">
        <v>0</v>
      </c>
      <c r="H541">
        <v>0</v>
      </c>
      <c r="I541">
        <v>0</v>
      </c>
      <c r="J541">
        <v>0</v>
      </c>
      <c r="K541">
        <v>4230</v>
      </c>
    </row>
    <row r="542" spans="1:11" x14ac:dyDescent="0.3">
      <c r="A542" t="str">
        <f t="shared" si="1"/>
        <v>Humboldt County</v>
      </c>
      <c r="B542" s="194" t="s">
        <v>1268</v>
      </c>
      <c r="C542">
        <v>411</v>
      </c>
      <c r="D542">
        <v>466</v>
      </c>
      <c r="E542">
        <v>611</v>
      </c>
      <c r="F542">
        <v>185</v>
      </c>
      <c r="G542">
        <v>28</v>
      </c>
      <c r="H542">
        <v>5</v>
      </c>
      <c r="I542">
        <v>60</v>
      </c>
      <c r="J542">
        <v>15</v>
      </c>
      <c r="K542">
        <v>63302</v>
      </c>
    </row>
    <row r="543" spans="1:11" x14ac:dyDescent="0.3">
      <c r="A543" t="str">
        <f t="shared" si="1"/>
        <v>Imperial County</v>
      </c>
      <c r="B543" s="194" t="s">
        <v>687</v>
      </c>
      <c r="C543">
        <v>174</v>
      </c>
      <c r="D543">
        <v>92</v>
      </c>
      <c r="E543">
        <v>250</v>
      </c>
      <c r="F543">
        <v>25</v>
      </c>
      <c r="G543">
        <v>10</v>
      </c>
      <c r="H543">
        <v>0</v>
      </c>
      <c r="I543">
        <v>5</v>
      </c>
      <c r="J543">
        <v>0</v>
      </c>
      <c r="K543">
        <v>18157</v>
      </c>
    </row>
    <row r="544" spans="1:11" x14ac:dyDescent="0.3">
      <c r="A544" t="str">
        <f t="shared" si="1"/>
        <v>Inyo County</v>
      </c>
      <c r="B544" s="194" t="s">
        <v>1269</v>
      </c>
      <c r="C544">
        <v>36</v>
      </c>
      <c r="D544">
        <v>20</v>
      </c>
      <c r="E544">
        <v>49</v>
      </c>
      <c r="F544">
        <v>15</v>
      </c>
      <c r="G544">
        <v>0</v>
      </c>
      <c r="H544">
        <v>0</v>
      </c>
      <c r="I544">
        <v>5</v>
      </c>
      <c r="J544">
        <v>10</v>
      </c>
      <c r="K544">
        <v>4569</v>
      </c>
    </row>
    <row r="545" spans="1:11" x14ac:dyDescent="0.3">
      <c r="A545" t="str">
        <f t="shared" si="1"/>
        <v>Kern County</v>
      </c>
      <c r="B545" s="194" t="s">
        <v>1270</v>
      </c>
      <c r="C545">
        <v>801</v>
      </c>
      <c r="D545">
        <v>796</v>
      </c>
      <c r="E545">
        <v>1264</v>
      </c>
      <c r="F545">
        <v>195</v>
      </c>
      <c r="G545">
        <v>56</v>
      </c>
      <c r="H545">
        <v>10</v>
      </c>
      <c r="I545">
        <v>68</v>
      </c>
      <c r="J545">
        <v>15</v>
      </c>
      <c r="K545">
        <v>152460</v>
      </c>
    </row>
    <row r="546" spans="1:11" x14ac:dyDescent="0.3">
      <c r="A546" t="str">
        <f t="shared" si="1"/>
        <v>Kings County</v>
      </c>
      <c r="B546" s="194" t="s">
        <v>1271</v>
      </c>
      <c r="C546">
        <v>41</v>
      </c>
      <c r="D546">
        <v>28</v>
      </c>
      <c r="E546">
        <v>57</v>
      </c>
      <c r="F546">
        <v>10</v>
      </c>
      <c r="G546">
        <v>0</v>
      </c>
      <c r="H546">
        <v>0</v>
      </c>
      <c r="I546">
        <v>5</v>
      </c>
      <c r="J546">
        <v>0</v>
      </c>
      <c r="K546">
        <v>5322</v>
      </c>
    </row>
    <row r="547" spans="1:11" x14ac:dyDescent="0.3">
      <c r="A547" t="str">
        <f t="shared" si="1"/>
        <v>Lake County</v>
      </c>
      <c r="B547" s="194" t="s">
        <v>1272</v>
      </c>
      <c r="C547">
        <v>185</v>
      </c>
      <c r="D547">
        <v>191</v>
      </c>
      <c r="E547">
        <v>290</v>
      </c>
      <c r="F547">
        <v>62</v>
      </c>
      <c r="G547">
        <v>10</v>
      </c>
      <c r="H547">
        <v>0</v>
      </c>
      <c r="I547">
        <v>25</v>
      </c>
      <c r="J547">
        <v>10</v>
      </c>
      <c r="K547">
        <v>37276</v>
      </c>
    </row>
    <row r="548" spans="1:11" x14ac:dyDescent="0.3">
      <c r="A548" t="str">
        <f t="shared" si="1"/>
        <v>Lassen County</v>
      </c>
      <c r="B548" s="194" t="s">
        <v>1273</v>
      </c>
      <c r="C548">
        <v>51</v>
      </c>
      <c r="D548">
        <v>72</v>
      </c>
      <c r="E548">
        <v>78</v>
      </c>
      <c r="F548">
        <v>40</v>
      </c>
      <c r="G548">
        <v>5</v>
      </c>
      <c r="H548">
        <v>0</v>
      </c>
      <c r="I548">
        <v>5</v>
      </c>
      <c r="J548">
        <v>0</v>
      </c>
      <c r="K548">
        <v>12246</v>
      </c>
    </row>
    <row r="549" spans="1:11" x14ac:dyDescent="0.3">
      <c r="A549" t="str">
        <f t="shared" si="1"/>
        <v>Los Angeles County</v>
      </c>
      <c r="B549" s="194" t="s">
        <v>791</v>
      </c>
      <c r="C549">
        <v>3712</v>
      </c>
      <c r="D549">
        <v>3293</v>
      </c>
      <c r="E549">
        <v>6035</v>
      </c>
      <c r="F549">
        <v>240</v>
      </c>
      <c r="G549">
        <v>459</v>
      </c>
      <c r="H549">
        <v>88</v>
      </c>
      <c r="I549">
        <v>155</v>
      </c>
      <c r="J549">
        <v>75</v>
      </c>
      <c r="K549">
        <v>588028</v>
      </c>
    </row>
    <row r="550" spans="1:11" x14ac:dyDescent="0.3">
      <c r="A550" t="str">
        <f t="shared" si="1"/>
        <v>Madera County</v>
      </c>
      <c r="B550" s="194" t="s">
        <v>801</v>
      </c>
      <c r="C550">
        <v>156</v>
      </c>
      <c r="D550">
        <v>142</v>
      </c>
      <c r="E550">
        <v>256</v>
      </c>
      <c r="F550">
        <v>20</v>
      </c>
      <c r="G550">
        <v>10</v>
      </c>
      <c r="H550">
        <v>0</v>
      </c>
      <c r="I550">
        <v>10</v>
      </c>
      <c r="J550">
        <v>5</v>
      </c>
      <c r="K550">
        <v>39300</v>
      </c>
    </row>
    <row r="551" spans="1:11" x14ac:dyDescent="0.3">
      <c r="A551" t="str">
        <f t="shared" si="1"/>
        <v>Marin County</v>
      </c>
      <c r="B551" s="194" t="s">
        <v>1274</v>
      </c>
      <c r="C551">
        <v>37</v>
      </c>
      <c r="D551">
        <v>66</v>
      </c>
      <c r="E551">
        <v>65</v>
      </c>
      <c r="F551">
        <v>15</v>
      </c>
      <c r="G551">
        <v>15</v>
      </c>
      <c r="H551">
        <v>0</v>
      </c>
      <c r="I551">
        <v>5</v>
      </c>
      <c r="J551">
        <v>5</v>
      </c>
      <c r="K551">
        <v>20677</v>
      </c>
    </row>
    <row r="552" spans="1:11" x14ac:dyDescent="0.3">
      <c r="A552" t="str">
        <f t="shared" si="1"/>
        <v>Mariposa County</v>
      </c>
      <c r="B552" s="194" t="s">
        <v>1275</v>
      </c>
      <c r="C552">
        <v>47</v>
      </c>
      <c r="D552">
        <v>45</v>
      </c>
      <c r="E552">
        <v>74</v>
      </c>
      <c r="F552">
        <v>15</v>
      </c>
      <c r="G552">
        <v>5</v>
      </c>
      <c r="H552">
        <v>0</v>
      </c>
      <c r="I552">
        <v>5</v>
      </c>
      <c r="J552">
        <v>0</v>
      </c>
      <c r="K552">
        <v>15900</v>
      </c>
    </row>
    <row r="553" spans="1:11" x14ac:dyDescent="0.3">
      <c r="A553" t="str">
        <f t="shared" si="1"/>
        <v>Mendocino County</v>
      </c>
      <c r="B553" s="194" t="s">
        <v>1276</v>
      </c>
      <c r="C553">
        <v>112</v>
      </c>
      <c r="D553">
        <v>109</v>
      </c>
      <c r="E553">
        <v>140</v>
      </c>
      <c r="F553">
        <v>40</v>
      </c>
      <c r="G553">
        <v>5</v>
      </c>
      <c r="H553">
        <v>0</v>
      </c>
      <c r="I553">
        <v>10</v>
      </c>
      <c r="J553">
        <v>0</v>
      </c>
      <c r="K553">
        <v>24018</v>
      </c>
    </row>
    <row r="554" spans="1:11" x14ac:dyDescent="0.3">
      <c r="A554" t="str">
        <f t="shared" si="1"/>
        <v>Merced County</v>
      </c>
      <c r="B554" s="194" t="s">
        <v>827</v>
      </c>
      <c r="C554">
        <v>243</v>
      </c>
      <c r="D554">
        <v>179</v>
      </c>
      <c r="E554">
        <v>392</v>
      </c>
      <c r="F554">
        <v>25</v>
      </c>
      <c r="G554">
        <v>10</v>
      </c>
      <c r="H554">
        <v>0</v>
      </c>
      <c r="I554">
        <v>5</v>
      </c>
      <c r="J554">
        <v>5</v>
      </c>
      <c r="K554">
        <v>49775</v>
      </c>
    </row>
    <row r="555" spans="1:11" x14ac:dyDescent="0.3">
      <c r="A555" t="str">
        <f t="shared" si="1"/>
        <v>Modoc County</v>
      </c>
      <c r="B555" s="194" t="s">
        <v>1277</v>
      </c>
      <c r="C555">
        <v>15</v>
      </c>
      <c r="D555">
        <v>20</v>
      </c>
      <c r="E555">
        <v>25</v>
      </c>
      <c r="F555">
        <v>10</v>
      </c>
      <c r="G555">
        <v>0</v>
      </c>
      <c r="H555">
        <v>0</v>
      </c>
      <c r="I555">
        <v>0</v>
      </c>
      <c r="J555">
        <v>0</v>
      </c>
      <c r="K555">
        <v>1878</v>
      </c>
    </row>
    <row r="556" spans="1:11" x14ac:dyDescent="0.3">
      <c r="A556" t="str">
        <f t="shared" si="1"/>
        <v>Mono County</v>
      </c>
      <c r="B556" s="194" t="s">
        <v>1278</v>
      </c>
      <c r="C556">
        <v>25</v>
      </c>
      <c r="D556">
        <v>30</v>
      </c>
      <c r="E556">
        <v>30</v>
      </c>
      <c r="F556">
        <v>10</v>
      </c>
      <c r="G556">
        <v>0</v>
      </c>
      <c r="H556">
        <v>0</v>
      </c>
      <c r="I556">
        <v>0</v>
      </c>
      <c r="J556">
        <v>0</v>
      </c>
      <c r="K556">
        <v>2743</v>
      </c>
    </row>
    <row r="557" spans="1:11" x14ac:dyDescent="0.3">
      <c r="A557" t="str">
        <f t="shared" si="1"/>
        <v>Monterey County</v>
      </c>
      <c r="B557" s="194" t="s">
        <v>847</v>
      </c>
      <c r="C557">
        <v>208</v>
      </c>
      <c r="D557">
        <v>188</v>
      </c>
      <c r="E557">
        <v>360</v>
      </c>
      <c r="F557">
        <v>25</v>
      </c>
      <c r="G557">
        <v>14</v>
      </c>
      <c r="H557">
        <v>5</v>
      </c>
      <c r="I557">
        <v>5</v>
      </c>
      <c r="J557">
        <v>5</v>
      </c>
      <c r="K557">
        <v>58195</v>
      </c>
    </row>
    <row r="558" spans="1:11" x14ac:dyDescent="0.3">
      <c r="A558" t="str">
        <f t="shared" si="1"/>
        <v>Napa County</v>
      </c>
      <c r="B558" s="194" t="s">
        <v>865</v>
      </c>
      <c r="C558">
        <v>15</v>
      </c>
      <c r="D558">
        <v>20</v>
      </c>
      <c r="E558">
        <v>28</v>
      </c>
      <c r="F558">
        <v>0</v>
      </c>
      <c r="G558">
        <v>0</v>
      </c>
      <c r="H558">
        <v>0</v>
      </c>
      <c r="I558">
        <v>5</v>
      </c>
      <c r="J558">
        <v>0</v>
      </c>
      <c r="K558">
        <v>5145</v>
      </c>
    </row>
    <row r="559" spans="1:11" x14ac:dyDescent="0.3">
      <c r="A559" t="str">
        <f t="shared" si="1"/>
        <v>Nevada County</v>
      </c>
      <c r="B559" s="194" t="s">
        <v>1279</v>
      </c>
      <c r="C559">
        <v>104</v>
      </c>
      <c r="D559">
        <v>136</v>
      </c>
      <c r="E559">
        <v>211</v>
      </c>
      <c r="F559">
        <v>15</v>
      </c>
      <c r="G559">
        <v>10</v>
      </c>
      <c r="H559">
        <v>0</v>
      </c>
      <c r="I559">
        <v>5</v>
      </c>
      <c r="J559">
        <v>0</v>
      </c>
      <c r="K559">
        <v>30957</v>
      </c>
    </row>
    <row r="560" spans="1:11" x14ac:dyDescent="0.3">
      <c r="A560" t="str">
        <f t="shared" si="1"/>
        <v>Orange County</v>
      </c>
      <c r="B560" s="194" t="s">
        <v>897</v>
      </c>
      <c r="C560">
        <v>268</v>
      </c>
      <c r="D560">
        <v>166</v>
      </c>
      <c r="E560">
        <v>420</v>
      </c>
      <c r="F560">
        <v>10</v>
      </c>
      <c r="G560">
        <v>10</v>
      </c>
      <c r="H560">
        <v>0</v>
      </c>
      <c r="I560">
        <v>5</v>
      </c>
      <c r="J560">
        <v>5</v>
      </c>
      <c r="K560">
        <v>68193</v>
      </c>
    </row>
    <row r="561" spans="1:11" x14ac:dyDescent="0.3">
      <c r="A561" t="str">
        <f t="shared" si="1"/>
        <v>Placer County</v>
      </c>
      <c r="B561" s="194" t="s">
        <v>1280</v>
      </c>
      <c r="C561">
        <v>142</v>
      </c>
      <c r="D561">
        <v>157</v>
      </c>
      <c r="E561">
        <v>230</v>
      </c>
      <c r="F561">
        <v>20</v>
      </c>
      <c r="G561">
        <v>15</v>
      </c>
      <c r="H561">
        <v>16</v>
      </c>
      <c r="I561">
        <v>10</v>
      </c>
      <c r="J561">
        <v>0</v>
      </c>
      <c r="K561">
        <v>34385</v>
      </c>
    </row>
    <row r="562" spans="1:11" x14ac:dyDescent="0.3">
      <c r="A562" t="str">
        <f t="shared" si="1"/>
        <v>Plumas County</v>
      </c>
      <c r="B562" s="194" t="s">
        <v>1281</v>
      </c>
      <c r="C562">
        <v>61</v>
      </c>
      <c r="D562">
        <v>82</v>
      </c>
      <c r="E562">
        <v>99</v>
      </c>
      <c r="F562">
        <v>23</v>
      </c>
      <c r="G562">
        <v>5</v>
      </c>
      <c r="H562">
        <v>0</v>
      </c>
      <c r="I562">
        <v>0</v>
      </c>
      <c r="J562">
        <v>5</v>
      </c>
      <c r="K562">
        <v>13138</v>
      </c>
    </row>
    <row r="563" spans="1:11" x14ac:dyDescent="0.3">
      <c r="A563" t="str">
        <f t="shared" si="1"/>
        <v>Riverside County</v>
      </c>
      <c r="B563" s="194" t="s">
        <v>1007</v>
      </c>
      <c r="C563">
        <v>1192</v>
      </c>
      <c r="D563">
        <v>1042</v>
      </c>
      <c r="E563">
        <v>1980</v>
      </c>
      <c r="F563">
        <v>84</v>
      </c>
      <c r="G563">
        <v>107</v>
      </c>
      <c r="H563">
        <v>16</v>
      </c>
      <c r="I563">
        <v>65</v>
      </c>
      <c r="J563">
        <v>15</v>
      </c>
      <c r="K563">
        <v>247826</v>
      </c>
    </row>
    <row r="564" spans="1:11" x14ac:dyDescent="0.3">
      <c r="A564" t="str">
        <f t="shared" si="1"/>
        <v>Sacramento County</v>
      </c>
      <c r="B564" s="194" t="s">
        <v>1019</v>
      </c>
      <c r="C564">
        <v>2567</v>
      </c>
      <c r="D564">
        <v>3205</v>
      </c>
      <c r="E564">
        <v>4378</v>
      </c>
      <c r="F564">
        <v>807</v>
      </c>
      <c r="G564">
        <v>414</v>
      </c>
      <c r="H564">
        <v>74</v>
      </c>
      <c r="I564">
        <v>91</v>
      </c>
      <c r="J564">
        <v>67</v>
      </c>
      <c r="K564">
        <v>506300</v>
      </c>
    </row>
    <row r="565" spans="1:11" x14ac:dyDescent="0.3">
      <c r="A565" t="str">
        <f t="shared" si="1"/>
        <v>San Benito County</v>
      </c>
      <c r="B565" s="194" t="s">
        <v>1282</v>
      </c>
      <c r="C565">
        <v>20</v>
      </c>
      <c r="D565">
        <v>15</v>
      </c>
      <c r="E565">
        <v>32</v>
      </c>
      <c r="F565">
        <v>5</v>
      </c>
      <c r="G565">
        <v>5</v>
      </c>
      <c r="H565">
        <v>0</v>
      </c>
      <c r="I565">
        <v>0</v>
      </c>
      <c r="J565">
        <v>0</v>
      </c>
      <c r="K565">
        <v>5451</v>
      </c>
    </row>
    <row r="566" spans="1:11" x14ac:dyDescent="0.3">
      <c r="A566" t="str">
        <f t="shared" si="1"/>
        <v>San Bernardino County</v>
      </c>
      <c r="B566" s="194" t="s">
        <v>1025</v>
      </c>
      <c r="C566">
        <v>528</v>
      </c>
      <c r="D566">
        <v>660</v>
      </c>
      <c r="E566">
        <v>999</v>
      </c>
      <c r="F566">
        <v>86</v>
      </c>
      <c r="G566">
        <v>69</v>
      </c>
      <c r="H566">
        <v>23</v>
      </c>
      <c r="I566">
        <v>60</v>
      </c>
      <c r="J566">
        <v>30</v>
      </c>
      <c r="K566">
        <v>157770</v>
      </c>
    </row>
    <row r="567" spans="1:11" x14ac:dyDescent="0.3">
      <c r="A567" t="str">
        <f t="shared" si="1"/>
        <v>San Diego County</v>
      </c>
      <c r="B567" s="194" t="s">
        <v>1033</v>
      </c>
      <c r="C567">
        <v>2236</v>
      </c>
      <c r="D567">
        <v>2293</v>
      </c>
      <c r="E567">
        <v>3503</v>
      </c>
      <c r="F567">
        <v>209</v>
      </c>
      <c r="G567">
        <v>615</v>
      </c>
      <c r="H567">
        <v>84</v>
      </c>
      <c r="I567">
        <v>110</v>
      </c>
      <c r="J567">
        <v>40</v>
      </c>
      <c r="K567">
        <v>431991</v>
      </c>
    </row>
    <row r="568" spans="1:11" x14ac:dyDescent="0.3">
      <c r="A568" t="str">
        <f t="shared" si="1"/>
        <v>San Joaquin County</v>
      </c>
      <c r="B568" s="194" t="s">
        <v>1045</v>
      </c>
      <c r="C568">
        <v>321</v>
      </c>
      <c r="D568">
        <v>215</v>
      </c>
      <c r="E568">
        <v>452</v>
      </c>
      <c r="F568">
        <v>20</v>
      </c>
      <c r="G568">
        <v>32</v>
      </c>
      <c r="H568">
        <v>16</v>
      </c>
      <c r="I568">
        <v>35</v>
      </c>
      <c r="J568">
        <v>15</v>
      </c>
      <c r="K568">
        <v>53021</v>
      </c>
    </row>
    <row r="569" spans="1:11" x14ac:dyDescent="0.3">
      <c r="A569" t="str">
        <f t="shared" si="1"/>
        <v>San Luis Obispo County</v>
      </c>
      <c r="B569" s="194" t="s">
        <v>1055</v>
      </c>
      <c r="C569">
        <v>295</v>
      </c>
      <c r="D569">
        <v>303</v>
      </c>
      <c r="E569">
        <v>487</v>
      </c>
      <c r="F569">
        <v>63</v>
      </c>
      <c r="G569">
        <v>54</v>
      </c>
      <c r="H569">
        <v>5</v>
      </c>
      <c r="I569">
        <v>10</v>
      </c>
      <c r="J569">
        <v>20</v>
      </c>
      <c r="K569">
        <v>70280</v>
      </c>
    </row>
    <row r="570" spans="1:11" x14ac:dyDescent="0.3">
      <c r="A570" t="str">
        <f t="shared" si="1"/>
        <v>San Mateo County</v>
      </c>
      <c r="B570" s="194" t="s">
        <v>1061</v>
      </c>
      <c r="C570">
        <v>20</v>
      </c>
      <c r="D570">
        <v>35</v>
      </c>
      <c r="E570">
        <v>32</v>
      </c>
      <c r="F570">
        <v>0</v>
      </c>
      <c r="G570">
        <v>0</v>
      </c>
      <c r="H570">
        <v>0</v>
      </c>
      <c r="I570">
        <v>0</v>
      </c>
      <c r="J570">
        <v>5</v>
      </c>
      <c r="K570">
        <v>9834</v>
      </c>
    </row>
    <row r="571" spans="1:11" x14ac:dyDescent="0.3">
      <c r="A571" t="str">
        <f t="shared" si="1"/>
        <v>Santa Barbara County</v>
      </c>
      <c r="B571" s="194" t="s">
        <v>1071</v>
      </c>
      <c r="C571">
        <v>286</v>
      </c>
      <c r="D571">
        <v>356</v>
      </c>
      <c r="E571">
        <v>487</v>
      </c>
      <c r="F571">
        <v>72</v>
      </c>
      <c r="G571">
        <v>51</v>
      </c>
      <c r="H571">
        <v>5</v>
      </c>
      <c r="I571">
        <v>10</v>
      </c>
      <c r="J571">
        <v>10</v>
      </c>
      <c r="K571">
        <v>68796</v>
      </c>
    </row>
    <row r="572" spans="1:11" x14ac:dyDescent="0.3">
      <c r="A572" t="str">
        <f t="shared" si="1"/>
        <v>Santa Clara County</v>
      </c>
      <c r="B572" s="194" t="s">
        <v>1073</v>
      </c>
      <c r="C572">
        <v>20</v>
      </c>
      <c r="D572">
        <v>61</v>
      </c>
      <c r="E572">
        <v>42</v>
      </c>
      <c r="F572">
        <v>5</v>
      </c>
      <c r="G572">
        <v>31</v>
      </c>
      <c r="H572">
        <v>0</v>
      </c>
      <c r="I572">
        <v>0</v>
      </c>
      <c r="J572">
        <v>5</v>
      </c>
      <c r="K572">
        <v>22188</v>
      </c>
    </row>
    <row r="573" spans="1:11" x14ac:dyDescent="0.3">
      <c r="A573" t="str">
        <f t="shared" si="1"/>
        <v>Santa Cruz County</v>
      </c>
      <c r="B573" s="194" t="s">
        <v>1077</v>
      </c>
      <c r="C573">
        <v>165</v>
      </c>
      <c r="D573">
        <v>244</v>
      </c>
      <c r="E573">
        <v>315</v>
      </c>
      <c r="F573">
        <v>71</v>
      </c>
      <c r="G573">
        <v>10</v>
      </c>
      <c r="H573">
        <v>0</v>
      </c>
      <c r="I573">
        <v>5</v>
      </c>
      <c r="J573">
        <v>10</v>
      </c>
      <c r="K573">
        <v>79704</v>
      </c>
    </row>
    <row r="574" spans="1:11" x14ac:dyDescent="0.3">
      <c r="A574" t="str">
        <f t="shared" si="1"/>
        <v>Shasta County</v>
      </c>
      <c r="B574" s="194" t="s">
        <v>1283</v>
      </c>
      <c r="C574">
        <v>135</v>
      </c>
      <c r="D574">
        <v>128</v>
      </c>
      <c r="E574">
        <v>196</v>
      </c>
      <c r="F574">
        <v>40</v>
      </c>
      <c r="G574">
        <v>0</v>
      </c>
      <c r="H574">
        <v>0</v>
      </c>
      <c r="I574">
        <v>5</v>
      </c>
      <c r="J574">
        <v>10</v>
      </c>
      <c r="K574">
        <v>25377</v>
      </c>
    </row>
    <row r="575" spans="1:11" x14ac:dyDescent="0.3">
      <c r="A575" t="str">
        <f t="shared" si="1"/>
        <v>Sierra County</v>
      </c>
      <c r="B575" s="194" t="s">
        <v>1284</v>
      </c>
      <c r="C575">
        <v>15</v>
      </c>
      <c r="D575">
        <v>10</v>
      </c>
      <c r="E575">
        <v>20</v>
      </c>
      <c r="F575">
        <v>5</v>
      </c>
      <c r="G575">
        <v>0</v>
      </c>
      <c r="H575">
        <v>0</v>
      </c>
      <c r="I575">
        <v>0</v>
      </c>
      <c r="J575">
        <v>0</v>
      </c>
      <c r="K575">
        <v>941</v>
      </c>
    </row>
    <row r="576" spans="1:11" x14ac:dyDescent="0.3">
      <c r="A576" t="str">
        <f t="shared" si="1"/>
        <v>Siskiyou County</v>
      </c>
      <c r="B576" s="194" t="s">
        <v>1285</v>
      </c>
      <c r="C576">
        <v>35</v>
      </c>
      <c r="D576">
        <v>30</v>
      </c>
      <c r="E576">
        <v>40</v>
      </c>
      <c r="F576">
        <v>15</v>
      </c>
      <c r="G576">
        <v>0</v>
      </c>
      <c r="H576">
        <v>0</v>
      </c>
      <c r="I576">
        <v>10</v>
      </c>
      <c r="J576">
        <v>0</v>
      </c>
      <c r="K576">
        <v>4974</v>
      </c>
    </row>
    <row r="577" spans="1:11" x14ac:dyDescent="0.3">
      <c r="A577" t="str">
        <f t="shared" si="1"/>
        <v>Solano County</v>
      </c>
      <c r="B577" s="194" t="s">
        <v>1286</v>
      </c>
      <c r="C577">
        <v>10</v>
      </c>
      <c r="D577">
        <v>10</v>
      </c>
      <c r="E577">
        <v>10</v>
      </c>
      <c r="F577">
        <v>5</v>
      </c>
      <c r="G577">
        <v>0</v>
      </c>
      <c r="H577">
        <v>0</v>
      </c>
      <c r="I577">
        <v>0</v>
      </c>
      <c r="J577">
        <v>0</v>
      </c>
      <c r="K577">
        <v>193</v>
      </c>
    </row>
    <row r="578" spans="1:11" x14ac:dyDescent="0.3">
      <c r="A578" t="str">
        <f t="shared" si="1"/>
        <v>Sonoma County</v>
      </c>
      <c r="B578" s="194" t="s">
        <v>1121</v>
      </c>
      <c r="C578">
        <v>76</v>
      </c>
      <c r="D578">
        <v>94</v>
      </c>
      <c r="E578">
        <v>131</v>
      </c>
      <c r="F578">
        <v>20</v>
      </c>
      <c r="G578">
        <v>10</v>
      </c>
      <c r="H578">
        <v>0</v>
      </c>
      <c r="I578">
        <v>25</v>
      </c>
      <c r="J578">
        <v>0</v>
      </c>
      <c r="K578">
        <v>21879</v>
      </c>
    </row>
    <row r="579" spans="1:11" x14ac:dyDescent="0.3">
      <c r="A579" t="str">
        <f t="shared" si="1"/>
        <v>Stanislaus County</v>
      </c>
      <c r="B579" s="194" t="s">
        <v>1287</v>
      </c>
      <c r="C579">
        <v>132</v>
      </c>
      <c r="D579">
        <v>116</v>
      </c>
      <c r="E579">
        <v>212</v>
      </c>
      <c r="F579">
        <v>15</v>
      </c>
      <c r="G579">
        <v>5</v>
      </c>
      <c r="H579">
        <v>0</v>
      </c>
      <c r="I579">
        <v>10</v>
      </c>
      <c r="J579">
        <v>0</v>
      </c>
      <c r="K579">
        <v>29535</v>
      </c>
    </row>
    <row r="580" spans="1:11" x14ac:dyDescent="0.3">
      <c r="A580" t="str">
        <f t="shared" si="1"/>
        <v>Sutter County</v>
      </c>
      <c r="B580" s="194" t="s">
        <v>1288</v>
      </c>
      <c r="C580">
        <v>15</v>
      </c>
      <c r="D580">
        <v>25</v>
      </c>
      <c r="E580">
        <v>45</v>
      </c>
      <c r="F580">
        <v>15</v>
      </c>
      <c r="G580">
        <v>0</v>
      </c>
      <c r="H580">
        <v>0</v>
      </c>
      <c r="I580">
        <v>0</v>
      </c>
      <c r="J580">
        <v>0</v>
      </c>
      <c r="K580">
        <v>7182</v>
      </c>
    </row>
    <row r="581" spans="1:11" x14ac:dyDescent="0.3">
      <c r="A581" t="str">
        <f t="shared" si="1"/>
        <v>Tehama County</v>
      </c>
      <c r="B581" s="194" t="s">
        <v>1151</v>
      </c>
      <c r="C581">
        <v>186</v>
      </c>
      <c r="D581">
        <v>156</v>
      </c>
      <c r="E581">
        <v>280</v>
      </c>
      <c r="F581">
        <v>25</v>
      </c>
      <c r="G581">
        <v>16</v>
      </c>
      <c r="H581">
        <v>0</v>
      </c>
      <c r="I581">
        <v>17</v>
      </c>
      <c r="J581">
        <v>5</v>
      </c>
      <c r="K581">
        <v>22702</v>
      </c>
    </row>
    <row r="582" spans="1:11" x14ac:dyDescent="0.3">
      <c r="A582" t="str">
        <f t="shared" si="1"/>
        <v>Trinity County</v>
      </c>
      <c r="B582" s="194" t="s">
        <v>1289</v>
      </c>
      <c r="C582">
        <v>40</v>
      </c>
      <c r="D582">
        <v>61</v>
      </c>
      <c r="E582">
        <v>78</v>
      </c>
      <c r="F582">
        <v>25</v>
      </c>
      <c r="G582">
        <v>0</v>
      </c>
      <c r="H582">
        <v>0</v>
      </c>
      <c r="I582">
        <v>0</v>
      </c>
      <c r="J582">
        <v>0</v>
      </c>
      <c r="K582">
        <v>12309</v>
      </c>
    </row>
    <row r="583" spans="1:11" x14ac:dyDescent="0.3">
      <c r="A583" t="str">
        <f t="shared" si="1"/>
        <v>Tulare County</v>
      </c>
      <c r="B583" s="194" t="s">
        <v>1169</v>
      </c>
      <c r="C583">
        <v>358</v>
      </c>
      <c r="D583">
        <v>346</v>
      </c>
      <c r="E583">
        <v>608</v>
      </c>
      <c r="F583">
        <v>65</v>
      </c>
      <c r="G583">
        <v>37</v>
      </c>
      <c r="H583">
        <v>5</v>
      </c>
      <c r="I583">
        <v>20</v>
      </c>
      <c r="J583">
        <v>27</v>
      </c>
      <c r="K583">
        <v>71772</v>
      </c>
    </row>
    <row r="584" spans="1:11" x14ac:dyDescent="0.3">
      <c r="A584" t="str">
        <f t="shared" si="1"/>
        <v>Tuolumne County</v>
      </c>
      <c r="B584" s="194" t="s">
        <v>1290</v>
      </c>
      <c r="C584">
        <v>84</v>
      </c>
      <c r="D584">
        <v>79</v>
      </c>
      <c r="E584">
        <v>116</v>
      </c>
      <c r="F584">
        <v>45</v>
      </c>
      <c r="G584">
        <v>35</v>
      </c>
      <c r="H584">
        <v>0</v>
      </c>
      <c r="I584">
        <v>10</v>
      </c>
      <c r="J584">
        <v>0</v>
      </c>
      <c r="K584">
        <v>26738</v>
      </c>
    </row>
    <row r="585" spans="1:11" x14ac:dyDescent="0.3">
      <c r="A585" t="str">
        <f t="shared" si="1"/>
        <v>Ventura County</v>
      </c>
      <c r="B585" s="194" t="s">
        <v>1191</v>
      </c>
      <c r="C585">
        <v>314</v>
      </c>
      <c r="D585">
        <v>255</v>
      </c>
      <c r="E585">
        <v>474</v>
      </c>
      <c r="F585">
        <v>52</v>
      </c>
      <c r="G585">
        <v>14</v>
      </c>
      <c r="H585">
        <v>30</v>
      </c>
      <c r="I585">
        <v>10</v>
      </c>
      <c r="J585">
        <v>10</v>
      </c>
      <c r="K585">
        <v>59237</v>
      </c>
    </row>
    <row r="586" spans="1:11" x14ac:dyDescent="0.3">
      <c r="A586" t="str">
        <f t="shared" si="1"/>
        <v>Yolo County</v>
      </c>
      <c r="B586" s="194" t="s">
        <v>1291</v>
      </c>
      <c r="C586">
        <v>46</v>
      </c>
      <c r="D586">
        <v>41</v>
      </c>
      <c r="E586">
        <v>72</v>
      </c>
      <c r="F586">
        <v>0</v>
      </c>
      <c r="G586">
        <v>10</v>
      </c>
      <c r="H586">
        <v>0</v>
      </c>
      <c r="I586">
        <v>0</v>
      </c>
      <c r="J586">
        <v>5</v>
      </c>
      <c r="K586">
        <v>9152</v>
      </c>
    </row>
    <row r="587" spans="1:11" x14ac:dyDescent="0.3">
      <c r="A587" t="str">
        <f t="shared" si="1"/>
        <v>Yuba County</v>
      </c>
      <c r="B587" s="194" t="s">
        <v>1292</v>
      </c>
      <c r="C587">
        <v>200</v>
      </c>
      <c r="D587">
        <v>179</v>
      </c>
      <c r="E587">
        <v>312</v>
      </c>
      <c r="F587">
        <v>42</v>
      </c>
      <c r="G587">
        <v>29</v>
      </c>
      <c r="H587">
        <v>0</v>
      </c>
      <c r="I587">
        <v>10</v>
      </c>
      <c r="J587">
        <v>0</v>
      </c>
      <c r="K587">
        <v>37974</v>
      </c>
    </row>
    <row r="588" spans="1:11" x14ac:dyDescent="0.3">
      <c r="B588" s="72" t="s">
        <v>1258</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170</v>
      </c>
    </row>
    <row r="2" spans="1:10" s="9" customFormat="1" x14ac:dyDescent="0.3">
      <c r="A2" s="350" t="s">
        <v>5</v>
      </c>
      <c r="B2" s="351"/>
      <c r="C2" s="351"/>
      <c r="D2" s="351"/>
      <c r="E2" s="351"/>
      <c r="F2" s="351"/>
      <c r="G2" s="351"/>
      <c r="H2" s="352"/>
      <c r="I2" s="98" t="s">
        <v>6</v>
      </c>
      <c r="J2" s="349"/>
    </row>
    <row r="3" spans="1:10" x14ac:dyDescent="0.3">
      <c r="A3" s="77" t="s">
        <v>0</v>
      </c>
      <c r="B3" s="77" t="str">
        <f>Overview!B2</f>
        <v>City of McFarland</v>
      </c>
      <c r="C3" s="94"/>
      <c r="D3" s="94"/>
      <c r="E3" s="94"/>
      <c r="F3" s="94"/>
      <c r="G3" s="94"/>
      <c r="H3" s="265"/>
      <c r="I3" s="95"/>
      <c r="J3" s="349"/>
    </row>
    <row r="4" spans="1:10" x14ac:dyDescent="0.3">
      <c r="A4" s="77" t="s">
        <v>2</v>
      </c>
      <c r="B4" s="77" t="str">
        <f>Overview!B3</f>
        <v>Kern County</v>
      </c>
      <c r="C4" s="94"/>
      <c r="D4" s="94"/>
      <c r="E4" s="94"/>
      <c r="F4" s="94"/>
      <c r="G4" s="94"/>
      <c r="H4" s="265"/>
      <c r="I4" s="95"/>
      <c r="J4" s="349"/>
    </row>
    <row r="6" spans="1:10" x14ac:dyDescent="0.3">
      <c r="A6" s="1" t="s">
        <v>171</v>
      </c>
      <c r="I6" s="155" t="s">
        <v>172</v>
      </c>
    </row>
    <row r="7" spans="1:10" ht="28.8" x14ac:dyDescent="0.3">
      <c r="A7" s="43" t="s">
        <v>173</v>
      </c>
      <c r="B7" s="39" t="str">
        <f>B3</f>
        <v>City of McFarland</v>
      </c>
      <c r="C7" s="39" t="s">
        <v>1444</v>
      </c>
      <c r="D7" s="39" t="str">
        <f>B4</f>
        <v>Kern County</v>
      </c>
      <c r="E7" s="39" t="s">
        <v>2452</v>
      </c>
      <c r="F7" s="39" t="s">
        <v>174</v>
      </c>
    </row>
    <row r="8" spans="1:10" x14ac:dyDescent="0.3">
      <c r="A8" s="44" t="s">
        <v>175</v>
      </c>
      <c r="B8" s="45">
        <f>'Ref. ACS-5-YR'!H65</f>
        <v>13244</v>
      </c>
      <c r="C8" s="46">
        <f>B8/D8</f>
        <v>1.4839914035170283E-2</v>
      </c>
      <c r="D8" s="45">
        <f>'Ref. ACS-5-YR'!R65</f>
        <v>892458</v>
      </c>
      <c r="E8" s="46">
        <f>D8/F8</f>
        <v>2.2682292439060486E-2</v>
      </c>
      <c r="F8" s="45">
        <f>'Ref. ACS-5-YR'!AB65</f>
        <v>39346023</v>
      </c>
      <c r="I8" s="37"/>
    </row>
    <row r="9" spans="1:10" x14ac:dyDescent="0.3">
      <c r="A9" s="47" t="s">
        <v>176</v>
      </c>
      <c r="I9" s="37"/>
    </row>
    <row r="10" spans="1:10" x14ac:dyDescent="0.3">
      <c r="A10" s="47"/>
      <c r="I10" s="37"/>
    </row>
    <row r="11" spans="1:10" x14ac:dyDescent="0.3">
      <c r="A11" s="1" t="s">
        <v>177</v>
      </c>
      <c r="I11" s="37"/>
    </row>
    <row r="12" spans="1:10" x14ac:dyDescent="0.3">
      <c r="A12" s="48"/>
      <c r="B12" s="40">
        <v>1980</v>
      </c>
      <c r="C12" s="40">
        <v>1990</v>
      </c>
      <c r="D12" s="40">
        <v>2000</v>
      </c>
      <c r="E12" s="40">
        <v>2010</v>
      </c>
      <c r="F12" s="40">
        <v>2020</v>
      </c>
      <c r="H12" s="266"/>
      <c r="I12" s="37"/>
    </row>
    <row r="13" spans="1:10" x14ac:dyDescent="0.3">
      <c r="A13" s="13" t="s">
        <v>171</v>
      </c>
      <c r="B13" s="16">
        <f>'Ref. DC-1980'!B5</f>
        <v>5151</v>
      </c>
      <c r="C13" s="16">
        <f>'Ref. DC-1990'!B5</f>
        <v>7005</v>
      </c>
      <c r="D13" s="16">
        <f>'Ref. DC-2000'!B5</f>
        <v>9618</v>
      </c>
      <c r="E13" s="16">
        <f>'Ref. DC-2010'!B8</f>
        <v>12707</v>
      </c>
      <c r="F13" s="16">
        <f>'Ref. DC-2020'!B11</f>
        <v>14161</v>
      </c>
      <c r="H13" s="267"/>
      <c r="I13" s="37"/>
    </row>
    <row r="14" spans="1:10" x14ac:dyDescent="0.3">
      <c r="A14" s="13" t="s">
        <v>178</v>
      </c>
      <c r="B14" s="20"/>
      <c r="C14" s="30">
        <f>(C13-B13)/B13</f>
        <v>0.35993011065812464</v>
      </c>
      <c r="D14" s="30">
        <f t="shared" ref="D14:F14" si="0">(D13-C13)/C13</f>
        <v>0.37301927194860812</v>
      </c>
      <c r="E14" s="30">
        <f t="shared" si="0"/>
        <v>0.32116864212934082</v>
      </c>
      <c r="F14" s="30">
        <f t="shared" si="0"/>
        <v>0.11442512001259149</v>
      </c>
      <c r="H14" s="268"/>
      <c r="I14" s="37"/>
    </row>
    <row r="15" spans="1:10" x14ac:dyDescent="0.3">
      <c r="A15" s="49" t="s">
        <v>2535</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179</v>
      </c>
      <c r="I22" s="96"/>
    </row>
    <row r="23" spans="1:9" ht="28.8" x14ac:dyDescent="0.3">
      <c r="A23" s="48" t="s">
        <v>173</v>
      </c>
      <c r="B23" s="51" t="str">
        <f>B3</f>
        <v>City of McFarland</v>
      </c>
      <c r="C23" s="51" t="s">
        <v>180</v>
      </c>
      <c r="D23" s="51" t="str">
        <f>B4</f>
        <v>Kern County</v>
      </c>
      <c r="E23" s="51" t="s">
        <v>180</v>
      </c>
      <c r="F23" s="51" t="s">
        <v>174</v>
      </c>
      <c r="G23" s="51" t="s">
        <v>180</v>
      </c>
      <c r="H23" s="269"/>
      <c r="I23" s="26"/>
    </row>
    <row r="24" spans="1:9" x14ac:dyDescent="0.3">
      <c r="A24" s="13" t="s">
        <v>181</v>
      </c>
      <c r="B24" s="16">
        <f>B8</f>
        <v>13244</v>
      </c>
      <c r="C24" s="53"/>
      <c r="D24" s="16">
        <f>D8</f>
        <v>892458</v>
      </c>
      <c r="E24" s="53"/>
      <c r="F24" s="16">
        <f>F8</f>
        <v>39346023</v>
      </c>
      <c r="G24" s="53"/>
      <c r="H24" s="270"/>
      <c r="I24" s="37"/>
    </row>
    <row r="25" spans="1:9" x14ac:dyDescent="0.3">
      <c r="A25" s="13" t="s">
        <v>182</v>
      </c>
      <c r="B25" s="16">
        <f>'Ref. ACS-5-YR'!H8</f>
        <v>7124</v>
      </c>
      <c r="C25" s="53">
        <f>'Ref. ACS-5-YR'!I8</f>
        <v>0.53790395650860767</v>
      </c>
      <c r="D25" s="16">
        <f>'Ref. ACS-5-YR'!R8</f>
        <v>457243</v>
      </c>
      <c r="E25" s="53">
        <f>'Ref. ACS-5-YR'!S8</f>
        <v>0.51234119700871072</v>
      </c>
      <c r="F25" s="16">
        <f>'Ref. ACS-5-YR'!AB8</f>
        <v>19562882</v>
      </c>
      <c r="G25" s="53">
        <f>'Ref. ACS-5-YR'!AC8</f>
        <v>0.497</v>
      </c>
      <c r="H25" s="270"/>
      <c r="I25" s="37"/>
    </row>
    <row r="26" spans="1:9" x14ac:dyDescent="0.3">
      <c r="A26" s="13" t="s">
        <v>183</v>
      </c>
      <c r="B26" s="16">
        <f>'Ref. ACS-5-YR'!H9</f>
        <v>482</v>
      </c>
      <c r="C26" s="53">
        <f>'Ref. ACS-5-YR'!I9</f>
        <v>3.6393838719420112E-2</v>
      </c>
      <c r="D26" s="16">
        <f>'Ref. ACS-5-YR'!R9</f>
        <v>35309</v>
      </c>
      <c r="E26" s="53">
        <f>'Ref. ACS-5-YR'!S9</f>
        <v>3.9563766586214702E-2</v>
      </c>
      <c r="F26" s="16">
        <f>'Ref. ACS-5-YR'!AB9</f>
        <v>1233088</v>
      </c>
      <c r="G26" s="53">
        <f>'Ref. ACS-5-YR'!AC9</f>
        <v>3.1E-2</v>
      </c>
      <c r="H26" s="270"/>
      <c r="I26" s="37"/>
    </row>
    <row r="27" spans="1:9" x14ac:dyDescent="0.3">
      <c r="A27" s="13" t="s">
        <v>184</v>
      </c>
      <c r="B27" s="16">
        <f>'Ref. ACS-5-YR'!H10</f>
        <v>703</v>
      </c>
      <c r="C27" s="53">
        <f>'Ref. ACS-5-YR'!I10</f>
        <v>5.3080640289942617E-2</v>
      </c>
      <c r="D27" s="16">
        <f>'Ref. ACS-5-YR'!R10</f>
        <v>36258</v>
      </c>
      <c r="E27" s="53">
        <f>'Ref. ACS-5-YR'!S10</f>
        <v>4.0627121948595898E-2</v>
      </c>
      <c r="F27" s="16">
        <f>'Ref. ACS-5-YR'!AB10</f>
        <v>1242495</v>
      </c>
      <c r="G27" s="53">
        <f>'Ref. ACS-5-YR'!AC10</f>
        <v>3.2000000000000001E-2</v>
      </c>
      <c r="H27" s="270"/>
    </row>
    <row r="28" spans="1:9" x14ac:dyDescent="0.3">
      <c r="A28" s="13" t="s">
        <v>185</v>
      </c>
      <c r="B28" s="16">
        <f>'Ref. ACS-5-YR'!H11</f>
        <v>779</v>
      </c>
      <c r="C28" s="53">
        <f>'Ref. ACS-5-YR'!I11</f>
        <v>5.8819087888855329E-2</v>
      </c>
      <c r="D28" s="16">
        <f>'Ref. ACS-5-YR'!R11</f>
        <v>38408</v>
      </c>
      <c r="E28" s="53">
        <f>'Ref. ACS-5-YR'!S11</f>
        <v>4.3036198902357312E-2</v>
      </c>
      <c r="F28" s="16">
        <f>'Ref. ACS-5-YR'!AB11</f>
        <v>1328272</v>
      </c>
      <c r="G28" s="53">
        <f>'Ref. ACS-5-YR'!AC11</f>
        <v>3.4000000000000002E-2</v>
      </c>
      <c r="H28" s="270"/>
    </row>
    <row r="29" spans="1:9" x14ac:dyDescent="0.3">
      <c r="A29" s="13" t="s">
        <v>186</v>
      </c>
      <c r="B29" s="16">
        <f>'Ref. ACS-5-YR'!H12</f>
        <v>330</v>
      </c>
      <c r="C29" s="53">
        <f>'Ref. ACS-5-YR'!I12</f>
        <v>2.4916943521594685E-2</v>
      </c>
      <c r="D29" s="16">
        <f>'Ref. ACS-5-YR'!R12</f>
        <v>21251</v>
      </c>
      <c r="E29" s="53">
        <f>'Ref. ACS-5-YR'!S12</f>
        <v>2.3811764811341261E-2</v>
      </c>
      <c r="F29" s="16">
        <f>'Ref. ACS-5-YR'!AB12</f>
        <v>774841</v>
      </c>
      <c r="G29" s="53">
        <f>'Ref. ACS-5-YR'!AC12</f>
        <v>0.02</v>
      </c>
      <c r="H29" s="270"/>
      <c r="I29" s="37"/>
    </row>
    <row r="30" spans="1:9" x14ac:dyDescent="0.3">
      <c r="A30" s="13" t="s">
        <v>187</v>
      </c>
      <c r="B30" s="16">
        <f>'Ref. ACS-5-YR'!H13</f>
        <v>97</v>
      </c>
      <c r="C30" s="53">
        <f>'Ref. ACS-5-YR'!I13</f>
        <v>7.3240712775596494E-3</v>
      </c>
      <c r="D30" s="16">
        <f>'Ref. ACS-5-YR'!R13</f>
        <v>12966</v>
      </c>
      <c r="E30" s="53">
        <f>'Ref. ACS-5-YR'!S13</f>
        <v>1.4528414782544389E-2</v>
      </c>
      <c r="F30" s="16">
        <f>'Ref. ACS-5-YR'!AB13</f>
        <v>525740</v>
      </c>
      <c r="G30" s="53">
        <f>'Ref. ACS-5-YR'!AC13</f>
        <v>1.2999999999999999E-2</v>
      </c>
      <c r="H30" s="270"/>
      <c r="I30" s="37"/>
    </row>
    <row r="31" spans="1:9" x14ac:dyDescent="0.3">
      <c r="A31" s="13" t="s">
        <v>188</v>
      </c>
      <c r="B31" s="16">
        <f>'Ref. ACS-5-YR'!H14</f>
        <v>212</v>
      </c>
      <c r="C31" s="53">
        <f>'Ref. ACS-5-YR'!I14</f>
        <v>1.6007248565388099E-2</v>
      </c>
      <c r="D31" s="16">
        <f>'Ref. ACS-5-YR'!R14</f>
        <v>6981</v>
      </c>
      <c r="E31" s="53">
        <f>'Ref. ACS-5-YR'!S14</f>
        <v>7.822216843817861E-3</v>
      </c>
      <c r="F31" s="16">
        <f>'Ref. ACS-5-YR'!AB14</f>
        <v>285907</v>
      </c>
      <c r="G31" s="53">
        <f>'Ref. ACS-5-YR'!AC14</f>
        <v>7.0000000000000001E-3</v>
      </c>
      <c r="H31" s="270"/>
      <c r="I31" s="37"/>
    </row>
    <row r="32" spans="1:9" x14ac:dyDescent="0.3">
      <c r="A32" s="13" t="s">
        <v>189</v>
      </c>
      <c r="B32" s="16">
        <f>'Ref. ACS-5-YR'!H15</f>
        <v>48</v>
      </c>
      <c r="C32" s="53">
        <f>'Ref. ACS-5-YR'!I15</f>
        <v>3.6242826940501359E-3</v>
      </c>
      <c r="D32" s="16">
        <f>'Ref. ACS-5-YR'!R15</f>
        <v>6823</v>
      </c>
      <c r="E32" s="53">
        <f>'Ref. ACS-5-YR'!S15</f>
        <v>7.6451777002391145E-3</v>
      </c>
      <c r="F32" s="16">
        <f>'Ref. ACS-5-YR'!AB15</f>
        <v>281350</v>
      </c>
      <c r="G32" s="53">
        <f>'Ref. ACS-5-YR'!AC15</f>
        <v>7.0000000000000001E-3</v>
      </c>
      <c r="H32" s="270"/>
      <c r="I32" s="37"/>
    </row>
    <row r="33" spans="1:9" x14ac:dyDescent="0.3">
      <c r="A33" s="13" t="s">
        <v>190</v>
      </c>
      <c r="B33" s="16">
        <f>'Ref. ACS-5-YR'!H16</f>
        <v>605</v>
      </c>
      <c r="C33" s="53">
        <f>'Ref. ACS-5-YR'!I16</f>
        <v>4.5681063122923589E-2</v>
      </c>
      <c r="D33" s="16">
        <f>'Ref. ACS-5-YR'!R16</f>
        <v>21614</v>
      </c>
      <c r="E33" s="53">
        <f>'Ref. ACS-5-YR'!S16</f>
        <v>2.4218506641208885E-2</v>
      </c>
      <c r="F33" s="16">
        <f>'Ref. ACS-5-YR'!AB16</f>
        <v>821103</v>
      </c>
      <c r="G33" s="53">
        <f>'Ref. ACS-5-YR'!AC16</f>
        <v>2.1000000000000001E-2</v>
      </c>
      <c r="H33" s="270"/>
      <c r="I33" s="37"/>
    </row>
    <row r="34" spans="1:9" x14ac:dyDescent="0.3">
      <c r="A34" s="13" t="s">
        <v>191</v>
      </c>
      <c r="B34" s="16">
        <f>'Ref. ACS-5-YR'!H17</f>
        <v>508</v>
      </c>
      <c r="C34" s="53">
        <f>'Ref. ACS-5-YR'!I17</f>
        <v>3.8356991845363939E-2</v>
      </c>
      <c r="D34" s="16">
        <f>'Ref. ACS-5-YR'!R17</f>
        <v>39315</v>
      </c>
      <c r="E34" s="53">
        <f>'Ref. ACS-5-YR'!S17</f>
        <v>4.4052493226572009E-2</v>
      </c>
      <c r="F34" s="16">
        <f>'Ref. ACS-5-YR'!AB17</f>
        <v>1594429</v>
      </c>
      <c r="G34" s="53">
        <f>'Ref. ACS-5-YR'!AC17</f>
        <v>4.1000000000000002E-2</v>
      </c>
      <c r="H34" s="270"/>
      <c r="I34" s="37"/>
    </row>
    <row r="35" spans="1:9" x14ac:dyDescent="0.3">
      <c r="A35" s="13" t="s">
        <v>192</v>
      </c>
      <c r="B35" s="16">
        <f>'Ref. ACS-5-YR'!H18</f>
        <v>679</v>
      </c>
      <c r="C35" s="53">
        <f>'Ref. ACS-5-YR'!I18</f>
        <v>5.1268498942917545E-2</v>
      </c>
      <c r="D35" s="16">
        <f>'Ref. ACS-5-YR'!R18</f>
        <v>35710</v>
      </c>
      <c r="E35" s="53">
        <f>'Ref. ACS-5-YR'!S18</f>
        <v>4.0013087450613924E-2</v>
      </c>
      <c r="F35" s="16">
        <f>'Ref. ACS-5-YR'!AB18</f>
        <v>1505530</v>
      </c>
      <c r="G35" s="53">
        <f>'Ref. ACS-5-YR'!AC18</f>
        <v>3.7999999999999999E-2</v>
      </c>
      <c r="H35" s="270"/>
      <c r="I35" s="37"/>
    </row>
    <row r="36" spans="1:9" x14ac:dyDescent="0.3">
      <c r="A36" s="13" t="s">
        <v>193</v>
      </c>
      <c r="B36" s="16">
        <f>'Ref. ACS-5-YR'!H19</f>
        <v>738</v>
      </c>
      <c r="C36" s="53">
        <f>'Ref. ACS-5-YR'!I19</f>
        <v>5.5723346421020836E-2</v>
      </c>
      <c r="D36" s="16">
        <f>'Ref. ACS-5-YR'!R19</f>
        <v>31772</v>
      </c>
      <c r="E36" s="53">
        <f>'Ref. ACS-5-YR'!S19</f>
        <v>3.5600554872050001E-2</v>
      </c>
      <c r="F36" s="16">
        <f>'Ref. ACS-5-YR'!AB19</f>
        <v>1377089</v>
      </c>
      <c r="G36" s="53">
        <f>'Ref. ACS-5-YR'!AC19</f>
        <v>3.5000000000000003E-2</v>
      </c>
      <c r="H36" s="270"/>
      <c r="I36" s="37"/>
    </row>
    <row r="37" spans="1:9" x14ac:dyDescent="0.3">
      <c r="A37" s="13" t="s">
        <v>194</v>
      </c>
      <c r="B37" s="16">
        <f>'Ref. ACS-5-YR'!H20</f>
        <v>508</v>
      </c>
      <c r="C37" s="53">
        <f>'Ref. ACS-5-YR'!I20</f>
        <v>3.8356991845363939E-2</v>
      </c>
      <c r="D37" s="16">
        <f>'Ref. ACS-5-YR'!R20</f>
        <v>28459</v>
      </c>
      <c r="E37" s="53">
        <f>'Ref. ACS-5-YR'!S20</f>
        <v>3.1888335361439979E-2</v>
      </c>
      <c r="F37" s="16">
        <f>'Ref. ACS-5-YR'!AB20</f>
        <v>1265725</v>
      </c>
      <c r="G37" s="53">
        <f>'Ref. ACS-5-YR'!AC20</f>
        <v>3.2000000000000001E-2</v>
      </c>
      <c r="H37" s="270"/>
      <c r="I37" s="37"/>
    </row>
    <row r="38" spans="1:9" x14ac:dyDescent="0.3">
      <c r="A38" s="13" t="s">
        <v>195</v>
      </c>
      <c r="B38" s="16">
        <f>'Ref. ACS-5-YR'!H21</f>
        <v>261</v>
      </c>
      <c r="C38" s="53">
        <f>'Ref. ACS-5-YR'!I21</f>
        <v>1.9707037148897613E-2</v>
      </c>
      <c r="D38" s="16">
        <f>'Ref. ACS-5-YR'!R21</f>
        <v>26001</v>
      </c>
      <c r="E38" s="53">
        <f>'Ref. ACS-5-YR'!S21</f>
        <v>2.9134144127790886E-2</v>
      </c>
      <c r="F38" s="16">
        <f>'Ref. ACS-5-YR'!AB21</f>
        <v>1264479</v>
      </c>
      <c r="G38" s="53">
        <f>'Ref. ACS-5-YR'!AC21</f>
        <v>3.2000000000000001E-2</v>
      </c>
      <c r="H38" s="270"/>
      <c r="I38" s="37"/>
    </row>
    <row r="39" spans="1:9" x14ac:dyDescent="0.3">
      <c r="A39" s="13" t="s">
        <v>196</v>
      </c>
      <c r="B39" s="16">
        <f>'Ref. ACS-5-YR'!H22</f>
        <v>335</v>
      </c>
      <c r="C39" s="53">
        <f>'Ref. ACS-5-YR'!I22</f>
        <v>2.5294472968891573E-2</v>
      </c>
      <c r="D39" s="16">
        <f>'Ref. ACS-5-YR'!R22</f>
        <v>24862</v>
      </c>
      <c r="E39" s="53">
        <f>'Ref. ACS-5-YR'!S22</f>
        <v>2.7857893592751704E-2</v>
      </c>
      <c r="F39" s="16">
        <f>'Ref. ACS-5-YR'!AB22</f>
        <v>1245267</v>
      </c>
      <c r="G39" s="53">
        <f>'Ref. ACS-5-YR'!AC22</f>
        <v>3.2000000000000001E-2</v>
      </c>
      <c r="H39" s="270"/>
      <c r="I39" s="37"/>
    </row>
    <row r="40" spans="1:9" x14ac:dyDescent="0.3">
      <c r="A40" s="13" t="s">
        <v>197</v>
      </c>
      <c r="B40" s="16">
        <f>'Ref. ACS-5-YR'!H23</f>
        <v>260</v>
      </c>
      <c r="C40" s="53">
        <f>'Ref. ACS-5-YR'!I23</f>
        <v>1.9631531259438235E-2</v>
      </c>
      <c r="D40" s="16">
        <f>'Ref. ACS-5-YR'!R23</f>
        <v>25371</v>
      </c>
      <c r="E40" s="53">
        <f>'Ref. ACS-5-YR'!S23</f>
        <v>2.842822855529336E-2</v>
      </c>
      <c r="F40" s="16">
        <f>'Ref. ACS-5-YR'!AB23</f>
        <v>1216743</v>
      </c>
      <c r="G40" s="53">
        <f>'Ref. ACS-5-YR'!AC23</f>
        <v>3.1E-2</v>
      </c>
      <c r="H40" s="270"/>
      <c r="I40" s="37"/>
    </row>
    <row r="41" spans="1:9" x14ac:dyDescent="0.3">
      <c r="A41" s="13" t="s">
        <v>198</v>
      </c>
      <c r="B41" s="16">
        <f>'Ref. ACS-5-YR'!H24</f>
        <v>95</v>
      </c>
      <c r="C41" s="53">
        <f>'Ref. ACS-5-YR'!I24</f>
        <v>7.1730594986408941E-3</v>
      </c>
      <c r="D41" s="16">
        <f>'Ref. ACS-5-YR'!R24</f>
        <v>8428</v>
      </c>
      <c r="E41" s="53">
        <f>'Ref. ACS-5-YR'!S24</f>
        <v>9.4435816587447249E-3</v>
      </c>
      <c r="F41" s="16">
        <f>'Ref. ACS-5-YR'!AB24</f>
        <v>470895</v>
      </c>
      <c r="G41" s="53">
        <f>'Ref. ACS-5-YR'!AC24</f>
        <v>1.2E-2</v>
      </c>
      <c r="H41" s="270"/>
      <c r="I41" s="37"/>
    </row>
    <row r="42" spans="1:9" x14ac:dyDescent="0.3">
      <c r="A42" s="13" t="s">
        <v>199</v>
      </c>
      <c r="B42" s="16">
        <f>'Ref. ACS-5-YR'!H25</f>
        <v>171</v>
      </c>
      <c r="C42" s="53">
        <f>'Ref. ACS-5-YR'!I25</f>
        <v>1.2911507097553608E-2</v>
      </c>
      <c r="D42" s="16">
        <f>'Ref. ACS-5-YR'!R25</f>
        <v>12733</v>
      </c>
      <c r="E42" s="53">
        <f>'Ref. ACS-5-YR'!S25</f>
        <v>1.4267338070811176E-2</v>
      </c>
      <c r="F42" s="16">
        <f>'Ref. ACS-5-YR'!AB25</f>
        <v>618484</v>
      </c>
      <c r="G42" s="53">
        <f>'Ref. ACS-5-YR'!AC25</f>
        <v>1.6E-2</v>
      </c>
      <c r="H42" s="270"/>
      <c r="I42" s="37"/>
    </row>
    <row r="43" spans="1:9" x14ac:dyDescent="0.3">
      <c r="A43" s="13" t="s">
        <v>200</v>
      </c>
      <c r="B43" s="16">
        <f>'Ref. ACS-5-YR'!H26</f>
        <v>62</v>
      </c>
      <c r="C43" s="53">
        <f>'Ref. ACS-5-YR'!I26</f>
        <v>4.6813651464814258E-3</v>
      </c>
      <c r="D43" s="16">
        <f>'Ref. ACS-5-YR'!R26</f>
        <v>7217</v>
      </c>
      <c r="E43" s="53">
        <f>'Ref. ACS-5-YR'!S26</f>
        <v>8.0866550582772527E-3</v>
      </c>
      <c r="F43" s="16">
        <f>'Ref. ACS-5-YR'!AB26</f>
        <v>378972</v>
      </c>
      <c r="G43" s="53">
        <f>'Ref. ACS-5-YR'!AC26</f>
        <v>0.01</v>
      </c>
      <c r="H43" s="270"/>
      <c r="I43" s="37"/>
    </row>
    <row r="44" spans="1:9" x14ac:dyDescent="0.3">
      <c r="A44" s="13" t="s">
        <v>201</v>
      </c>
      <c r="B44" s="16">
        <f>'Ref. ACS-5-YR'!H27</f>
        <v>95</v>
      </c>
      <c r="C44" s="53">
        <f>'Ref. ACS-5-YR'!I27</f>
        <v>7.1730594986408941E-3</v>
      </c>
      <c r="D44" s="16">
        <f>'Ref. ACS-5-YR'!R27</f>
        <v>9688</v>
      </c>
      <c r="E44" s="53">
        <f>'Ref. ACS-5-YR'!S27</f>
        <v>1.0855412803739783E-2</v>
      </c>
      <c r="F44" s="16">
        <f>'Ref. ACS-5-YR'!AB27</f>
        <v>499096</v>
      </c>
      <c r="G44" s="53">
        <f>'Ref. ACS-5-YR'!AC27</f>
        <v>1.2999999999999999E-2</v>
      </c>
      <c r="H44" s="270"/>
      <c r="I44" s="37"/>
    </row>
    <row r="45" spans="1:9" x14ac:dyDescent="0.3">
      <c r="A45" s="13" t="s">
        <v>202</v>
      </c>
      <c r="B45" s="16">
        <f>'Ref. ACS-5-YR'!H28</f>
        <v>76</v>
      </c>
      <c r="C45" s="53">
        <f>'Ref. ACS-5-YR'!I28</f>
        <v>5.7384475989127152E-3</v>
      </c>
      <c r="D45" s="16">
        <f>'Ref. ACS-5-YR'!R28</f>
        <v>11352</v>
      </c>
      <c r="E45" s="53">
        <f>'Ref. ACS-5-YR'!S28</f>
        <v>1.2719926315860242E-2</v>
      </c>
      <c r="F45" s="16">
        <f>'Ref. ACS-5-YR'!AB28</f>
        <v>643905</v>
      </c>
      <c r="G45" s="53">
        <f>'Ref. ACS-5-YR'!AC28</f>
        <v>1.6E-2</v>
      </c>
      <c r="H45" s="270"/>
      <c r="I45" s="37"/>
    </row>
    <row r="46" spans="1:9" x14ac:dyDescent="0.3">
      <c r="A46" s="13" t="s">
        <v>203</v>
      </c>
      <c r="B46" s="16">
        <f>'Ref. ACS-5-YR'!H29</f>
        <v>52</v>
      </c>
      <c r="C46" s="53">
        <f>'Ref. ACS-5-YR'!I29</f>
        <v>3.9263062518876471E-3</v>
      </c>
      <c r="D46" s="16">
        <f>'Ref. ACS-5-YR'!R29</f>
        <v>7839</v>
      </c>
      <c r="E46" s="53">
        <f>'Ref. ACS-5-YR'!S29</f>
        <v>8.783606623504971E-3</v>
      </c>
      <c r="F46" s="16">
        <f>'Ref. ACS-5-YR'!AB29</f>
        <v>427222</v>
      </c>
      <c r="G46" s="53">
        <f>'Ref. ACS-5-YR'!AC29</f>
        <v>1.0999999999999999E-2</v>
      </c>
      <c r="H46" s="270"/>
      <c r="I46" s="37"/>
    </row>
    <row r="47" spans="1:9" x14ac:dyDescent="0.3">
      <c r="A47" s="13" t="s">
        <v>204</v>
      </c>
      <c r="B47" s="16">
        <f>'Ref. ACS-5-YR'!H30</f>
        <v>15</v>
      </c>
      <c r="C47" s="53">
        <f>'Ref. ACS-5-YR'!I30</f>
        <v>1.1325883418906674E-3</v>
      </c>
      <c r="D47" s="16">
        <f>'Ref. ACS-5-YR'!R30</f>
        <v>4776</v>
      </c>
      <c r="E47" s="53">
        <f>'Ref. ACS-5-YR'!S30</f>
        <v>5.3515123400765079E-3</v>
      </c>
      <c r="F47" s="16">
        <f>'Ref. ACS-5-YR'!AB30</f>
        <v>278926</v>
      </c>
      <c r="G47" s="53">
        <f>'Ref. ACS-5-YR'!AC30</f>
        <v>7.0000000000000001E-3</v>
      </c>
      <c r="H47" s="270"/>
      <c r="I47" s="37"/>
    </row>
    <row r="48" spans="1:9" x14ac:dyDescent="0.3">
      <c r="A48" s="13" t="s">
        <v>205</v>
      </c>
      <c r="B48" s="16">
        <f>'Ref. ACS-5-YR'!H31</f>
        <v>13</v>
      </c>
      <c r="C48" s="53">
        <f>'Ref. ACS-5-YR'!I31</f>
        <v>9.8157656297191177E-4</v>
      </c>
      <c r="D48" s="16">
        <f>'Ref. ACS-5-YR'!R31</f>
        <v>4110</v>
      </c>
      <c r="E48" s="53">
        <f>'Ref. ACS-5-YR'!S31</f>
        <v>4.605258734864834E-3</v>
      </c>
      <c r="F48" s="16">
        <f>'Ref. ACS-5-YR'!AB31</f>
        <v>283324</v>
      </c>
      <c r="G48" s="53">
        <f>'Ref. ACS-5-YR'!AC31</f>
        <v>7.0000000000000001E-3</v>
      </c>
      <c r="H48" s="270"/>
      <c r="I48" s="37"/>
    </row>
    <row r="49" spans="1:9" x14ac:dyDescent="0.3">
      <c r="A49" s="13" t="s">
        <v>206</v>
      </c>
      <c r="B49" s="16">
        <f>'Ref. ACS-5-YR'!H32</f>
        <v>6120</v>
      </c>
      <c r="C49" s="53">
        <f>'Ref. ACS-5-YR'!I32</f>
        <v>0.46209604349139233</v>
      </c>
      <c r="D49" s="16">
        <f>'Ref. ACS-5-YR'!R32</f>
        <v>435215</v>
      </c>
      <c r="E49" s="53">
        <f>'Ref. ACS-5-YR'!S32</f>
        <v>0.48765880299128922</v>
      </c>
      <c r="F49" s="16">
        <f>'Ref. ACS-5-YR'!AB32</f>
        <v>19783141</v>
      </c>
      <c r="G49" s="53">
        <f>'Ref. ACS-5-YR'!AC32</f>
        <v>0.503</v>
      </c>
      <c r="H49" s="270"/>
      <c r="I49" s="37"/>
    </row>
    <row r="50" spans="1:9" x14ac:dyDescent="0.3">
      <c r="A50" s="13" t="s">
        <v>183</v>
      </c>
      <c r="B50" s="16">
        <f>'Ref. ACS-5-YR'!H33</f>
        <v>481</v>
      </c>
      <c r="C50" s="53">
        <f>'Ref. ACS-5-YR'!I33</f>
        <v>3.6318332829960734E-2</v>
      </c>
      <c r="D50" s="16">
        <f>'Ref. ACS-5-YR'!R33</f>
        <v>33758</v>
      </c>
      <c r="E50" s="53">
        <f>'Ref. ACS-5-YR'!S33</f>
        <v>3.782586967678031E-2</v>
      </c>
      <c r="F50" s="16">
        <f>'Ref. ACS-5-YR'!AB33</f>
        <v>1175994</v>
      </c>
      <c r="G50" s="53">
        <f>'Ref. ACS-5-YR'!AC33</f>
        <v>0.03</v>
      </c>
      <c r="H50" s="270"/>
      <c r="I50" s="37"/>
    </row>
    <row r="51" spans="1:9" x14ac:dyDescent="0.3">
      <c r="A51" s="13" t="s">
        <v>184</v>
      </c>
      <c r="B51" s="16">
        <f>'Ref. ACS-5-YR'!H34</f>
        <v>670</v>
      </c>
      <c r="C51" s="53">
        <f>'Ref. ACS-5-YR'!I34</f>
        <v>5.0588945937783146E-2</v>
      </c>
      <c r="D51" s="16">
        <f>'Ref. ACS-5-YR'!R34</f>
        <v>35258</v>
      </c>
      <c r="E51" s="53">
        <f>'Ref. ACS-5-YR'!S34</f>
        <v>3.9506621039869662E-2</v>
      </c>
      <c r="F51" s="16">
        <f>'Ref. ACS-5-YR'!AB34</f>
        <v>1189152</v>
      </c>
      <c r="G51" s="53">
        <f>'Ref. ACS-5-YR'!AC34</f>
        <v>0.03</v>
      </c>
      <c r="H51" s="270"/>
      <c r="I51" s="37"/>
    </row>
    <row r="52" spans="1:9" x14ac:dyDescent="0.3">
      <c r="A52" s="13" t="s">
        <v>185</v>
      </c>
      <c r="B52" s="16">
        <f>'Ref. ACS-5-YR'!H35</f>
        <v>825</v>
      </c>
      <c r="C52" s="53">
        <f>'Ref. ACS-5-YR'!I35</f>
        <v>6.229235880398671E-2</v>
      </c>
      <c r="D52" s="16">
        <f>'Ref. ACS-5-YR'!R35</f>
        <v>37419</v>
      </c>
      <c r="E52" s="53">
        <f>'Ref. ACS-5-YR'!S35</f>
        <v>4.1928023503627058E-2</v>
      </c>
      <c r="F52" s="16">
        <f>'Ref. ACS-5-YR'!AB35</f>
        <v>1269171</v>
      </c>
      <c r="G52" s="53">
        <f>'Ref. ACS-5-YR'!AC35</f>
        <v>3.2000000000000001E-2</v>
      </c>
      <c r="H52" s="270"/>
      <c r="I52" s="37"/>
    </row>
    <row r="53" spans="1:9" x14ac:dyDescent="0.3">
      <c r="A53" s="13" t="s">
        <v>186</v>
      </c>
      <c r="B53" s="16">
        <f>'Ref. ACS-5-YR'!H36</f>
        <v>307</v>
      </c>
      <c r="C53" s="53">
        <f>'Ref. ACS-5-YR'!I36</f>
        <v>2.3180308064028994E-2</v>
      </c>
      <c r="D53" s="16">
        <f>'Ref. ACS-5-YR'!R36</f>
        <v>20498</v>
      </c>
      <c r="E53" s="53">
        <f>'Ref. ACS-5-YR'!S36</f>
        <v>2.2968027627070405E-2</v>
      </c>
      <c r="F53" s="16">
        <f>'Ref. ACS-5-YR'!AB36</f>
        <v>743628</v>
      </c>
      <c r="G53" s="53">
        <f>'Ref. ACS-5-YR'!AC36</f>
        <v>1.9E-2</v>
      </c>
      <c r="H53" s="270"/>
      <c r="I53" s="37"/>
    </row>
    <row r="54" spans="1:9" x14ac:dyDescent="0.3">
      <c r="A54" s="13" t="s">
        <v>187</v>
      </c>
      <c r="B54" s="16">
        <f>'Ref. ACS-5-YR'!H37</f>
        <v>270</v>
      </c>
      <c r="C54" s="53">
        <f>'Ref. ACS-5-YR'!I37</f>
        <v>2.0386590154032016E-2</v>
      </c>
      <c r="D54" s="16">
        <f>'Ref. ACS-5-YR'!R37</f>
        <v>11660</v>
      </c>
      <c r="E54" s="53">
        <f>'Ref. ACS-5-YR'!S37</f>
        <v>1.3065040595747923E-2</v>
      </c>
      <c r="F54" s="16">
        <f>'Ref. ACS-5-YR'!AB37</f>
        <v>503863</v>
      </c>
      <c r="G54" s="53">
        <f>'Ref. ACS-5-YR'!AC37</f>
        <v>1.2999999999999999E-2</v>
      </c>
      <c r="H54" s="270"/>
      <c r="I54" s="37"/>
    </row>
    <row r="55" spans="1:9" x14ac:dyDescent="0.3">
      <c r="A55" s="13" t="s">
        <v>188</v>
      </c>
      <c r="B55" s="16">
        <f>'Ref. ACS-5-YR'!H38</f>
        <v>67</v>
      </c>
      <c r="C55" s="53">
        <f>'Ref. ACS-5-YR'!I38</f>
        <v>5.0588945937783151E-3</v>
      </c>
      <c r="D55" s="16">
        <f>'Ref. ACS-5-YR'!R38</f>
        <v>5560</v>
      </c>
      <c r="E55" s="53">
        <f>'Ref. ACS-5-YR'!S38</f>
        <v>6.2299850525178776E-3</v>
      </c>
      <c r="F55" s="16">
        <f>'Ref. ACS-5-YR'!AB38</f>
        <v>259140</v>
      </c>
      <c r="G55" s="53">
        <f>'Ref. ACS-5-YR'!AC38</f>
        <v>7.0000000000000001E-3</v>
      </c>
      <c r="H55" s="270"/>
      <c r="I55" s="37"/>
    </row>
    <row r="56" spans="1:9" x14ac:dyDescent="0.3">
      <c r="A56" s="13" t="s">
        <v>189</v>
      </c>
      <c r="B56" s="16">
        <f>'Ref. ACS-5-YR'!H39</f>
        <v>114</v>
      </c>
      <c r="C56" s="53">
        <f>'Ref. ACS-5-YR'!I39</f>
        <v>8.6076713983690729E-3</v>
      </c>
      <c r="D56" s="16">
        <f>'Ref. ACS-5-YR'!R39</f>
        <v>5754</v>
      </c>
      <c r="E56" s="53">
        <f>'Ref. ACS-5-YR'!S39</f>
        <v>6.447362228810768E-3</v>
      </c>
      <c r="F56" s="16">
        <f>'Ref. ACS-5-YR'!AB39</f>
        <v>259522</v>
      </c>
      <c r="G56" s="53">
        <f>'Ref. ACS-5-YR'!AC39</f>
        <v>7.0000000000000001E-3</v>
      </c>
      <c r="H56" s="270"/>
      <c r="I56" s="37"/>
    </row>
    <row r="57" spans="1:9" x14ac:dyDescent="0.3">
      <c r="A57" s="13" t="s">
        <v>190</v>
      </c>
      <c r="B57" s="16">
        <f>'Ref. ACS-5-YR'!H40</f>
        <v>313</v>
      </c>
      <c r="C57" s="53">
        <f>'Ref. ACS-5-YR'!I40</f>
        <v>2.363334340078526E-2</v>
      </c>
      <c r="D57" s="16">
        <f>'Ref. ACS-5-YR'!R40</f>
        <v>19104</v>
      </c>
      <c r="E57" s="53">
        <f>'Ref. ACS-5-YR'!S40</f>
        <v>2.1406049360306031E-2</v>
      </c>
      <c r="F57" s="16">
        <f>'Ref. ACS-5-YR'!AB40</f>
        <v>787614</v>
      </c>
      <c r="G57" s="53">
        <f>'Ref. ACS-5-YR'!AC40</f>
        <v>0.02</v>
      </c>
      <c r="H57" s="270"/>
      <c r="I57" s="37"/>
    </row>
    <row r="58" spans="1:9" x14ac:dyDescent="0.3">
      <c r="A58" s="13" t="s">
        <v>191</v>
      </c>
      <c r="B58" s="16">
        <f>'Ref. ACS-5-YR'!H41</f>
        <v>443</v>
      </c>
      <c r="C58" s="53">
        <f>'Ref. ACS-5-YR'!I41</f>
        <v>3.3449109030504381E-2</v>
      </c>
      <c r="D58" s="16">
        <f>'Ref. ACS-5-YR'!R41</f>
        <v>33581</v>
      </c>
      <c r="E58" s="53">
        <f>'Ref. ACS-5-YR'!S41</f>
        <v>3.7627541015935767E-2</v>
      </c>
      <c r="F58" s="16">
        <f>'Ref. ACS-5-YR'!AB41</f>
        <v>1489607</v>
      </c>
      <c r="G58" s="53">
        <f>'Ref. ACS-5-YR'!AC41</f>
        <v>3.7999999999999999E-2</v>
      </c>
      <c r="H58" s="270"/>
      <c r="I58" s="37"/>
    </row>
    <row r="59" spans="1:9" x14ac:dyDescent="0.3">
      <c r="A59" s="13" t="s">
        <v>192</v>
      </c>
      <c r="B59" s="16">
        <f>'Ref. ACS-5-YR'!H42</f>
        <v>439</v>
      </c>
      <c r="C59" s="53">
        <f>'Ref. ACS-5-YR'!I42</f>
        <v>3.3147085472666871E-2</v>
      </c>
      <c r="D59" s="16">
        <f>'Ref. ACS-5-YR'!R42</f>
        <v>30486</v>
      </c>
      <c r="E59" s="53">
        <f>'Ref. ACS-5-YR'!S42</f>
        <v>3.4159590703428062E-2</v>
      </c>
      <c r="F59" s="16">
        <f>'Ref. ACS-5-YR'!AB42</f>
        <v>1418347</v>
      </c>
      <c r="G59" s="53">
        <f>'Ref. ACS-5-YR'!AC42</f>
        <v>3.5999999999999997E-2</v>
      </c>
      <c r="H59" s="270"/>
      <c r="I59" s="37"/>
    </row>
    <row r="60" spans="1:9" x14ac:dyDescent="0.3">
      <c r="A60" s="13" t="s">
        <v>193</v>
      </c>
      <c r="B60" s="16">
        <f>'Ref. ACS-5-YR'!H43</f>
        <v>453</v>
      </c>
      <c r="C60" s="53">
        <f>'Ref. ACS-5-YR'!I43</f>
        <v>3.4204167925098158E-2</v>
      </c>
      <c r="D60" s="16">
        <f>'Ref. ACS-5-YR'!R43</f>
        <v>28356</v>
      </c>
      <c r="E60" s="53">
        <f>'Ref. ACS-5-YR'!S43</f>
        <v>3.1772923767841174E-2</v>
      </c>
      <c r="F60" s="16">
        <f>'Ref. ACS-5-YR'!AB43</f>
        <v>1333091</v>
      </c>
      <c r="G60" s="53">
        <f>'Ref. ACS-5-YR'!AC43</f>
        <v>3.4000000000000002E-2</v>
      </c>
      <c r="H60" s="270"/>
      <c r="I60" s="37"/>
    </row>
    <row r="61" spans="1:9" x14ac:dyDescent="0.3">
      <c r="A61" s="13" t="s">
        <v>194</v>
      </c>
      <c r="B61" s="16">
        <f>'Ref. ACS-5-YR'!H44</f>
        <v>344</v>
      </c>
      <c r="C61" s="53">
        <f>'Ref. ACS-5-YR'!I44</f>
        <v>2.5974025974025976E-2</v>
      </c>
      <c r="D61" s="16">
        <f>'Ref. ACS-5-YR'!R44</f>
        <v>25309</v>
      </c>
      <c r="E61" s="53">
        <f>'Ref. ACS-5-YR'!S44</f>
        <v>2.8358757498952333E-2</v>
      </c>
      <c r="F61" s="16">
        <f>'Ref. ACS-5-YR'!AB44</f>
        <v>1257998</v>
      </c>
      <c r="G61" s="53">
        <f>'Ref. ACS-5-YR'!AC44</f>
        <v>3.2000000000000001E-2</v>
      </c>
      <c r="H61" s="270"/>
      <c r="I61" s="37"/>
    </row>
    <row r="62" spans="1:9" x14ac:dyDescent="0.3">
      <c r="A62" s="13" t="s">
        <v>195</v>
      </c>
      <c r="B62" s="16">
        <f>'Ref. ACS-5-YR'!H45</f>
        <v>312</v>
      </c>
      <c r="C62" s="53">
        <f>'Ref. ACS-5-YR'!I45</f>
        <v>2.3557837511325883E-2</v>
      </c>
      <c r="D62" s="16">
        <f>'Ref. ACS-5-YR'!R45</f>
        <v>24585</v>
      </c>
      <c r="E62" s="53">
        <f>'Ref. ACS-5-YR'!S45</f>
        <v>2.7547514841034536E-2</v>
      </c>
      <c r="F62" s="16">
        <f>'Ref. ACS-5-YR'!AB45</f>
        <v>1272718</v>
      </c>
      <c r="G62" s="53">
        <f>'Ref. ACS-5-YR'!AC45</f>
        <v>3.2000000000000001E-2</v>
      </c>
      <c r="H62" s="270"/>
      <c r="I62" s="37"/>
    </row>
    <row r="63" spans="1:9" x14ac:dyDescent="0.3">
      <c r="A63" s="13" t="s">
        <v>196</v>
      </c>
      <c r="B63" s="16">
        <f>'Ref. ACS-5-YR'!H46</f>
        <v>211</v>
      </c>
      <c r="C63" s="53">
        <f>'Ref. ACS-5-YR'!I46</f>
        <v>1.5931742675928721E-2</v>
      </c>
      <c r="D63" s="16">
        <f>'Ref. ACS-5-YR'!R46</f>
        <v>24278</v>
      </c>
      <c r="E63" s="53">
        <f>'Ref. ACS-5-YR'!S46</f>
        <v>2.7203521062055581E-2</v>
      </c>
      <c r="F63" s="16">
        <f>'Ref. ACS-5-YR'!AB46</f>
        <v>1256691</v>
      </c>
      <c r="G63" s="53">
        <f>'Ref. ACS-5-YR'!AC46</f>
        <v>3.2000000000000001E-2</v>
      </c>
      <c r="H63" s="270"/>
      <c r="I63" s="37"/>
    </row>
    <row r="64" spans="1:9" x14ac:dyDescent="0.3">
      <c r="A64" s="13" t="s">
        <v>197</v>
      </c>
      <c r="B64" s="16">
        <f>'Ref. ACS-5-YR'!H47</f>
        <v>306</v>
      </c>
      <c r="C64" s="53">
        <f>'Ref. ACS-5-YR'!I47</f>
        <v>2.3104802174569616E-2</v>
      </c>
      <c r="D64" s="16">
        <f>'Ref. ACS-5-YR'!R47</f>
        <v>24098</v>
      </c>
      <c r="E64" s="53">
        <f>'Ref. ACS-5-YR'!S47</f>
        <v>2.700183089848486E-2</v>
      </c>
      <c r="F64" s="16">
        <f>'Ref. ACS-5-YR'!AB47</f>
        <v>1268744</v>
      </c>
      <c r="G64" s="53">
        <f>'Ref. ACS-5-YR'!AC47</f>
        <v>3.2000000000000001E-2</v>
      </c>
      <c r="H64" s="270"/>
    </row>
    <row r="65" spans="1:9" x14ac:dyDescent="0.3">
      <c r="A65" s="13" t="s">
        <v>198</v>
      </c>
      <c r="B65" s="16">
        <f>'Ref. ACS-5-YR'!H48</f>
        <v>122</v>
      </c>
      <c r="C65" s="53">
        <f>'Ref. ACS-5-YR'!I48</f>
        <v>9.2117185140440962E-3</v>
      </c>
      <c r="D65" s="16">
        <f>'Ref. ACS-5-YR'!R48</f>
        <v>9348</v>
      </c>
      <c r="E65" s="53">
        <f>'Ref. ACS-5-YR'!S48</f>
        <v>1.0474442494772864E-2</v>
      </c>
      <c r="F65" s="16">
        <f>'Ref. ACS-5-YR'!AB48</f>
        <v>493428</v>
      </c>
      <c r="G65" s="53">
        <f>'Ref. ACS-5-YR'!AC48</f>
        <v>1.2999999999999999E-2</v>
      </c>
      <c r="H65" s="270"/>
    </row>
    <row r="66" spans="1:9" x14ac:dyDescent="0.3">
      <c r="A66" s="13" t="s">
        <v>199</v>
      </c>
      <c r="B66" s="16">
        <f>'Ref. ACS-5-YR'!H49</f>
        <v>92</v>
      </c>
      <c r="C66" s="53">
        <f>'Ref. ACS-5-YR'!I49</f>
        <v>6.9465418302627601E-3</v>
      </c>
      <c r="D66" s="16">
        <f>'Ref. ACS-5-YR'!R49</f>
        <v>13281</v>
      </c>
      <c r="E66" s="53">
        <f>'Ref. ACS-5-YR'!S49</f>
        <v>1.4881372568793154E-2</v>
      </c>
      <c r="F66" s="16">
        <f>'Ref. ACS-5-YR'!AB49</f>
        <v>671381</v>
      </c>
      <c r="G66" s="53">
        <f>'Ref. ACS-5-YR'!AC49</f>
        <v>1.7000000000000001E-2</v>
      </c>
      <c r="H66" s="270"/>
      <c r="I66" s="61" t="s">
        <v>207</v>
      </c>
    </row>
    <row r="67" spans="1:9" x14ac:dyDescent="0.3">
      <c r="A67" s="13" t="s">
        <v>200</v>
      </c>
      <c r="B67" s="16">
        <f>'Ref. ACS-5-YR'!H50</f>
        <v>72</v>
      </c>
      <c r="C67" s="53">
        <f>'Ref. ACS-5-YR'!I50</f>
        <v>5.4364240410752036E-3</v>
      </c>
      <c r="D67" s="16">
        <f>'Ref. ACS-5-YR'!R50</f>
        <v>7299</v>
      </c>
      <c r="E67" s="53">
        <f>'Ref. ACS-5-YR'!S50</f>
        <v>8.1785361327928029E-3</v>
      </c>
      <c r="F67" s="16">
        <f>'Ref. ACS-5-YR'!AB50</f>
        <v>418129</v>
      </c>
      <c r="G67" s="53">
        <f>'Ref. ACS-5-YR'!AC50</f>
        <v>1.0999999999999999E-2</v>
      </c>
      <c r="H67" s="270"/>
    </row>
    <row r="68" spans="1:9" x14ac:dyDescent="0.3">
      <c r="A68" s="13" t="s">
        <v>201</v>
      </c>
      <c r="B68" s="16">
        <f>'Ref. ACS-5-YR'!H51</f>
        <v>138</v>
      </c>
      <c r="C68" s="53">
        <f>'Ref. ACS-5-YR'!I51</f>
        <v>1.0419812745394141E-2</v>
      </c>
      <c r="D68" s="16">
        <f>'Ref. ACS-5-YR'!R51</f>
        <v>10505</v>
      </c>
      <c r="E68" s="53">
        <f>'Ref. ACS-5-YR'!S51</f>
        <v>1.1770862046169119E-2</v>
      </c>
      <c r="F68" s="16">
        <f>'Ref. ACS-5-YR'!AB51</f>
        <v>569190</v>
      </c>
      <c r="G68" s="53">
        <f>'Ref. ACS-5-YR'!AC51</f>
        <v>1.4E-2</v>
      </c>
      <c r="H68" s="270"/>
    </row>
    <row r="69" spans="1:9" x14ac:dyDescent="0.3">
      <c r="A69" s="13" t="s">
        <v>202</v>
      </c>
      <c r="B69" s="16">
        <f>'Ref. ACS-5-YR'!H52</f>
        <v>75</v>
      </c>
      <c r="C69" s="53">
        <f>'Ref. ACS-5-YR'!I52</f>
        <v>5.6629417094533376E-3</v>
      </c>
      <c r="D69" s="16">
        <f>'Ref. ACS-5-YR'!R52</f>
        <v>13200</v>
      </c>
      <c r="E69" s="53">
        <f>'Ref. ACS-5-YR'!S52</f>
        <v>1.4790611995186328E-2</v>
      </c>
      <c r="F69" s="16">
        <f>'Ref. ACS-5-YR'!AB52</f>
        <v>761088</v>
      </c>
      <c r="G69" s="53">
        <f>'Ref. ACS-5-YR'!AC52</f>
        <v>1.9E-2</v>
      </c>
      <c r="H69" s="270"/>
    </row>
    <row r="70" spans="1:9" x14ac:dyDescent="0.3">
      <c r="A70" s="13" t="s">
        <v>203</v>
      </c>
      <c r="B70" s="16">
        <f>'Ref. ACS-5-YR'!H53</f>
        <v>37</v>
      </c>
      <c r="C70" s="53">
        <f>'Ref. ACS-5-YR'!I53</f>
        <v>2.7937179099969799E-3</v>
      </c>
      <c r="D70" s="16">
        <f>'Ref. ACS-5-YR'!R53</f>
        <v>8653</v>
      </c>
      <c r="E70" s="53">
        <f>'Ref. ACS-5-YR'!S53</f>
        <v>9.695694363208128E-3</v>
      </c>
      <c r="F70" s="16">
        <f>'Ref. ACS-5-YR'!AB53</f>
        <v>524400</v>
      </c>
      <c r="G70" s="53">
        <f>'Ref. ACS-5-YR'!AC53</f>
        <v>1.2999999999999999E-2</v>
      </c>
      <c r="H70" s="270"/>
    </row>
    <row r="71" spans="1:9" x14ac:dyDescent="0.3">
      <c r="A71" s="13" t="s">
        <v>204</v>
      </c>
      <c r="B71" s="16">
        <f>'Ref. ACS-5-YR'!H54</f>
        <v>18</v>
      </c>
      <c r="C71" s="53">
        <f>'Ref. ACS-5-YR'!I54</f>
        <v>1.3591060102688009E-3</v>
      </c>
      <c r="D71" s="16">
        <f>'Ref. ACS-5-YR'!R54</f>
        <v>6423</v>
      </c>
      <c r="E71" s="53">
        <f>'Ref. ACS-5-YR'!S54</f>
        <v>7.1969773367486197E-3</v>
      </c>
      <c r="F71" s="16">
        <f>'Ref. ACS-5-YR'!AB54</f>
        <v>378825</v>
      </c>
      <c r="G71" s="53">
        <f>'Ref. ACS-5-YR'!AC54</f>
        <v>0.01</v>
      </c>
      <c r="H71" s="270"/>
    </row>
    <row r="72" spans="1:9" x14ac:dyDescent="0.3">
      <c r="A72" s="13" t="s">
        <v>205</v>
      </c>
      <c r="B72" s="16">
        <f>'Ref. ACS-5-YR'!H55</f>
        <v>11</v>
      </c>
      <c r="C72" s="53">
        <f>'Ref. ACS-5-YR'!I55</f>
        <v>8.3056478405315617E-4</v>
      </c>
      <c r="D72" s="16">
        <f>'Ref. ACS-5-YR'!R55</f>
        <v>6802</v>
      </c>
      <c r="E72" s="53">
        <f>'Ref. ACS-5-YR'!S55</f>
        <v>7.6216471811558642E-3</v>
      </c>
      <c r="F72" s="16">
        <f>'Ref. ACS-5-YR'!AB55</f>
        <v>481420</v>
      </c>
      <c r="G72" s="53">
        <f>'Ref. ACS-5-YR'!AC55</f>
        <v>1.2E-2</v>
      </c>
      <c r="H72" s="270"/>
    </row>
    <row r="73" spans="1:9" x14ac:dyDescent="0.3">
      <c r="A73" s="47" t="s">
        <v>208</v>
      </c>
      <c r="E73" s="8"/>
    </row>
    <row r="74" spans="1:9" x14ac:dyDescent="0.3">
      <c r="A74" s="47"/>
    </row>
    <row r="75" spans="1:9" x14ac:dyDescent="0.3">
      <c r="A75" s="1" t="s">
        <v>209</v>
      </c>
      <c r="C75" s="114" t="s">
        <v>180</v>
      </c>
      <c r="D75" s="114"/>
      <c r="E75" s="114" t="s">
        <v>180</v>
      </c>
      <c r="F75" s="114"/>
      <c r="G75" s="114" t="s">
        <v>180</v>
      </c>
    </row>
    <row r="76" spans="1:9" ht="28.8" x14ac:dyDescent="0.3">
      <c r="A76" s="48" t="s">
        <v>173</v>
      </c>
      <c r="B76" s="51" t="str">
        <f>B3</f>
        <v>City of McFarland</v>
      </c>
      <c r="C76" s="51" t="str">
        <f>B3</f>
        <v>City of McFarland</v>
      </c>
      <c r="D76" s="51" t="str">
        <f>B4</f>
        <v>Kern County</v>
      </c>
      <c r="E76" s="51" t="str">
        <f>B4</f>
        <v>Kern County</v>
      </c>
      <c r="F76" s="51" t="s">
        <v>174</v>
      </c>
      <c r="G76" s="51" t="s">
        <v>174</v>
      </c>
      <c r="H76" s="269"/>
      <c r="I76" s="37"/>
    </row>
    <row r="77" spans="1:9" x14ac:dyDescent="0.3">
      <c r="A77" s="13" t="s">
        <v>181</v>
      </c>
      <c r="B77" s="16">
        <f>B24</f>
        <v>13244</v>
      </c>
      <c r="C77" s="53"/>
      <c r="D77" s="16">
        <f>D24</f>
        <v>892458</v>
      </c>
      <c r="E77" s="53"/>
      <c r="F77" s="16">
        <f>F24</f>
        <v>39346023</v>
      </c>
      <c r="G77" s="53"/>
      <c r="H77" s="270"/>
      <c r="I77" s="37"/>
    </row>
    <row r="78" spans="1:9" x14ac:dyDescent="0.3">
      <c r="A78" s="13" t="s">
        <v>210</v>
      </c>
      <c r="B78" s="16">
        <f t="shared" ref="B78" si="1">SUM(B26,B50)</f>
        <v>963</v>
      </c>
      <c r="C78" s="53">
        <f>SUM(C26,C50)</f>
        <v>7.2712171549380838E-2</v>
      </c>
      <c r="D78" s="16">
        <f t="shared" ref="D78:G78" si="2">SUM(D26,D50)</f>
        <v>69067</v>
      </c>
      <c r="E78" s="53">
        <f t="shared" si="2"/>
        <v>7.7389636262995012E-2</v>
      </c>
      <c r="F78" s="16">
        <f t="shared" si="2"/>
        <v>2409082</v>
      </c>
      <c r="G78" s="53">
        <f t="shared" si="2"/>
        <v>6.0999999999999999E-2</v>
      </c>
      <c r="H78" s="270"/>
      <c r="I78" s="37"/>
    </row>
    <row r="79" spans="1:9" x14ac:dyDescent="0.3">
      <c r="A79" s="13" t="s">
        <v>211</v>
      </c>
      <c r="B79" s="16">
        <f t="shared" ref="B79:G79" si="3">SUM(B27:B29,B51:B53)</f>
        <v>3614</v>
      </c>
      <c r="C79" s="53">
        <f t="shared" si="3"/>
        <v>0.2728782845061915</v>
      </c>
      <c r="D79" s="16">
        <f t="shared" si="3"/>
        <v>189092</v>
      </c>
      <c r="E79" s="53">
        <f t="shared" si="3"/>
        <v>0.21187775783286159</v>
      </c>
      <c r="F79" s="16">
        <f t="shared" si="3"/>
        <v>6547559</v>
      </c>
      <c r="G79" s="53">
        <f t="shared" si="3"/>
        <v>0.16700000000000001</v>
      </c>
      <c r="H79" s="270"/>
      <c r="I79" s="37"/>
    </row>
    <row r="80" spans="1:9" x14ac:dyDescent="0.3">
      <c r="A80" s="13" t="s">
        <v>212</v>
      </c>
      <c r="B80" s="16">
        <f t="shared" ref="B80:G80" si="4">SUM(B30:B33,B54:B57)</f>
        <v>1726</v>
      </c>
      <c r="C80" s="53">
        <f t="shared" si="4"/>
        <v>0.13032316520688614</v>
      </c>
      <c r="D80" s="16">
        <f t="shared" si="4"/>
        <v>90462</v>
      </c>
      <c r="E80" s="53">
        <f t="shared" si="4"/>
        <v>0.10136275320519285</v>
      </c>
      <c r="F80" s="16">
        <f t="shared" si="4"/>
        <v>3724239</v>
      </c>
      <c r="G80" s="53">
        <f t="shared" si="4"/>
        <v>9.5000000000000015E-2</v>
      </c>
      <c r="H80" s="270"/>
      <c r="I80" s="37"/>
    </row>
    <row r="81" spans="1:9" x14ac:dyDescent="0.3">
      <c r="A81" s="13" t="s">
        <v>213</v>
      </c>
      <c r="B81" s="16">
        <f t="shared" ref="B81:G81" si="5">SUM(B34:B35,B58:B59)</f>
        <v>2069</v>
      </c>
      <c r="C81" s="53">
        <f t="shared" si="5"/>
        <v>0.15622168529145275</v>
      </c>
      <c r="D81" s="16">
        <f t="shared" si="5"/>
        <v>139092</v>
      </c>
      <c r="E81" s="53">
        <f t="shared" si="5"/>
        <v>0.15585271239654977</v>
      </c>
      <c r="F81" s="16">
        <f t="shared" si="5"/>
        <v>6007913</v>
      </c>
      <c r="G81" s="53">
        <f t="shared" si="5"/>
        <v>0.153</v>
      </c>
      <c r="H81" s="270"/>
      <c r="I81" s="37"/>
    </row>
    <row r="82" spans="1:9" x14ac:dyDescent="0.3">
      <c r="A82" s="13" t="s">
        <v>214</v>
      </c>
      <c r="B82" s="16">
        <f t="shared" ref="B82:G82" si="6">SUM(B36:B37,B60:B61)</f>
        <v>2043</v>
      </c>
      <c r="C82" s="53">
        <f t="shared" si="6"/>
        <v>0.15425853216550892</v>
      </c>
      <c r="D82" s="16">
        <f t="shared" si="6"/>
        <v>113896</v>
      </c>
      <c r="E82" s="53">
        <f t="shared" si="6"/>
        <v>0.12762057150028347</v>
      </c>
      <c r="F82" s="16">
        <f t="shared" si="6"/>
        <v>5233903</v>
      </c>
      <c r="G82" s="53">
        <f t="shared" si="6"/>
        <v>0.13300000000000001</v>
      </c>
      <c r="H82" s="270"/>
      <c r="I82" s="37"/>
    </row>
    <row r="83" spans="1:9" x14ac:dyDescent="0.3">
      <c r="A83" s="13" t="s">
        <v>215</v>
      </c>
      <c r="B83" s="16">
        <f t="shared" ref="B83:G83" si="7">SUM(B38:B39,B62:B63)</f>
        <v>1119</v>
      </c>
      <c r="C83" s="53">
        <f t="shared" si="7"/>
        <v>8.4491090305043787E-2</v>
      </c>
      <c r="D83" s="16">
        <f t="shared" si="7"/>
        <v>99726</v>
      </c>
      <c r="E83" s="53">
        <f t="shared" si="7"/>
        <v>0.11174307362363271</v>
      </c>
      <c r="F83" s="16">
        <f t="shared" si="7"/>
        <v>5039155</v>
      </c>
      <c r="G83" s="53">
        <f t="shared" si="7"/>
        <v>0.128</v>
      </c>
      <c r="H83" s="270"/>
      <c r="I83" s="37"/>
    </row>
    <row r="84" spans="1:9" x14ac:dyDescent="0.3">
      <c r="A84" s="13" t="s">
        <v>216</v>
      </c>
      <c r="B84" s="16">
        <f t="shared" ref="B84:G84" si="8">SUM(B40:B42,B64:B66)</f>
        <v>1046</v>
      </c>
      <c r="C84" s="53">
        <f t="shared" si="8"/>
        <v>7.8979160374509208E-2</v>
      </c>
      <c r="D84" s="16">
        <f t="shared" si="8"/>
        <v>93259</v>
      </c>
      <c r="E84" s="53">
        <f t="shared" si="8"/>
        <v>0.10449679424690014</v>
      </c>
      <c r="F84" s="16">
        <f t="shared" si="8"/>
        <v>4739675</v>
      </c>
      <c r="G84" s="53">
        <f t="shared" si="8"/>
        <v>0.121</v>
      </c>
      <c r="H84" s="270"/>
      <c r="I84" s="37"/>
    </row>
    <row r="85" spans="1:9" x14ac:dyDescent="0.3">
      <c r="A85" s="13" t="s">
        <v>217</v>
      </c>
      <c r="B85" s="16">
        <f t="shared" ref="B85:G85" si="9">SUM(B43:B45,B67:B69)</f>
        <v>518</v>
      </c>
      <c r="C85" s="53">
        <f t="shared" si="9"/>
        <v>3.9112050739957716E-2</v>
      </c>
      <c r="D85" s="16">
        <f t="shared" si="9"/>
        <v>59261</v>
      </c>
      <c r="E85" s="53">
        <f t="shared" si="9"/>
        <v>6.640200435202552E-2</v>
      </c>
      <c r="F85" s="16">
        <f t="shared" si="9"/>
        <v>3270380</v>
      </c>
      <c r="G85" s="53">
        <f t="shared" si="9"/>
        <v>8.3000000000000004E-2</v>
      </c>
      <c r="H85" s="270"/>
      <c r="I85" s="37"/>
    </row>
    <row r="86" spans="1:9" x14ac:dyDescent="0.3">
      <c r="A86" s="13" t="s">
        <v>218</v>
      </c>
      <c r="B86" s="16">
        <f t="shared" ref="B86:G86" si="10">SUM(B46:B47,B70:B71)</f>
        <v>122</v>
      </c>
      <c r="C86" s="53">
        <f t="shared" si="10"/>
        <v>9.2117185140440944E-3</v>
      </c>
      <c r="D86" s="16">
        <f t="shared" si="10"/>
        <v>27691</v>
      </c>
      <c r="E86" s="53">
        <f t="shared" si="10"/>
        <v>3.1027790663538227E-2</v>
      </c>
      <c r="F86" s="16">
        <f t="shared" si="10"/>
        <v>1609373</v>
      </c>
      <c r="G86" s="53">
        <f t="shared" si="10"/>
        <v>4.1000000000000002E-2</v>
      </c>
      <c r="H86" s="270"/>
    </row>
    <row r="87" spans="1:9" x14ac:dyDescent="0.3">
      <c r="A87" s="13" t="s">
        <v>219</v>
      </c>
      <c r="B87" s="16">
        <f t="shared" ref="B87:G87" si="11">SUM(B48,B72)</f>
        <v>24</v>
      </c>
      <c r="C87" s="53">
        <f t="shared" si="11"/>
        <v>1.8121413470250679E-3</v>
      </c>
      <c r="D87" s="16">
        <f t="shared" si="11"/>
        <v>10912</v>
      </c>
      <c r="E87" s="53">
        <f t="shared" si="11"/>
        <v>1.2226905916020698E-2</v>
      </c>
      <c r="F87" s="16">
        <f t="shared" si="11"/>
        <v>764744</v>
      </c>
      <c r="G87" s="53">
        <f t="shared" si="11"/>
        <v>1.9E-2</v>
      </c>
      <c r="H87" s="270"/>
    </row>
    <row r="88" spans="1:9" x14ac:dyDescent="0.3">
      <c r="A88" s="47" t="s">
        <v>208</v>
      </c>
      <c r="I88" s="37"/>
    </row>
    <row r="89" spans="1:9" x14ac:dyDescent="0.3">
      <c r="A89" s="47"/>
      <c r="B89" s="2"/>
      <c r="C89" s="14"/>
      <c r="D89" s="2"/>
      <c r="E89" s="14"/>
      <c r="F89" s="2"/>
      <c r="G89" s="14"/>
      <c r="I89" s="37"/>
    </row>
    <row r="90" spans="1:9" x14ac:dyDescent="0.3">
      <c r="A90" s="47"/>
      <c r="I90" s="37"/>
    </row>
    <row r="91" spans="1:9" x14ac:dyDescent="0.3">
      <c r="A91" s="1" t="s">
        <v>220</v>
      </c>
      <c r="I91" s="37"/>
    </row>
    <row r="92" spans="1:9" ht="28.8" x14ac:dyDescent="0.3">
      <c r="A92" s="48" t="s">
        <v>173</v>
      </c>
      <c r="B92" s="51" t="str">
        <f>B3</f>
        <v>City of McFarland</v>
      </c>
      <c r="C92" s="51" t="s">
        <v>180</v>
      </c>
      <c r="D92" s="51" t="str">
        <f>B4</f>
        <v>Kern County</v>
      </c>
      <c r="E92" s="51" t="s">
        <v>180</v>
      </c>
      <c r="F92" s="51" t="s">
        <v>174</v>
      </c>
      <c r="G92" s="51" t="s">
        <v>180</v>
      </c>
      <c r="H92" s="269"/>
      <c r="I92" s="37"/>
    </row>
    <row r="93" spans="1:9" x14ac:dyDescent="0.3">
      <c r="A93" s="13" t="s">
        <v>181</v>
      </c>
      <c r="B93" s="16">
        <f>B8</f>
        <v>13244</v>
      </c>
      <c r="C93" s="55"/>
      <c r="D93" s="16">
        <f>D8</f>
        <v>892458</v>
      </c>
      <c r="E93" s="55"/>
      <c r="F93" s="16">
        <f>F8</f>
        <v>39346023</v>
      </c>
      <c r="G93" s="55"/>
      <c r="H93" s="270"/>
      <c r="I93" s="37"/>
    </row>
    <row r="94" spans="1:9" x14ac:dyDescent="0.3">
      <c r="A94" s="13" t="s">
        <v>221</v>
      </c>
      <c r="B94" s="16">
        <f>'Ref. ACS-5-YR'!H70</f>
        <v>10620</v>
      </c>
      <c r="C94" s="55">
        <f>'Ref. ACS-5-YR'!I70</f>
        <v>0.80187254605859259</v>
      </c>
      <c r="D94" s="16">
        <f>'Ref. ACS-5-YR'!R70</f>
        <v>603368</v>
      </c>
      <c r="E94" s="55">
        <f>'Ref. ACS-5-YR'!S70</f>
        <v>0.67607439229633215</v>
      </c>
      <c r="F94" s="16">
        <f>'Ref. ACS-5-YR'!AB70</f>
        <v>22053721</v>
      </c>
      <c r="G94" s="55">
        <f>'Ref. ACS-5-YR'!AC70</f>
        <v>0.56100000000000005</v>
      </c>
      <c r="H94" s="270"/>
      <c r="I94" s="37"/>
    </row>
    <row r="95" spans="1:9" x14ac:dyDescent="0.3">
      <c r="A95" s="13" t="s">
        <v>222</v>
      </c>
      <c r="B95" s="16">
        <f>'Ref. ACS-5-YR'!H71</f>
        <v>148</v>
      </c>
      <c r="C95" s="55">
        <f>'Ref. ACS-5-YR'!I71</f>
        <v>1.117487163998792E-2</v>
      </c>
      <c r="D95" s="16">
        <f>'Ref. ACS-5-YR'!R71</f>
        <v>48530</v>
      </c>
      <c r="E95" s="55">
        <f>'Ref. ACS-5-YR'!S71</f>
        <v>5.4377909100484283E-2</v>
      </c>
      <c r="F95" s="16">
        <f>'Ref. ACS-5-YR'!AB71</f>
        <v>2250962</v>
      </c>
      <c r="G95" s="55">
        <f>'Ref. ACS-5-YR'!AC71</f>
        <v>5.7000000000000002E-2</v>
      </c>
      <c r="H95" s="270"/>
      <c r="I95" s="37"/>
    </row>
    <row r="96" spans="1:9" x14ac:dyDescent="0.3">
      <c r="A96" s="13" t="s">
        <v>223</v>
      </c>
      <c r="B96" s="16">
        <f>'Ref. ACS-5-YR'!H72</f>
        <v>50</v>
      </c>
      <c r="C96" s="55">
        <f>'Ref. ACS-5-YR'!I72</f>
        <v>3.7752944729688917E-3</v>
      </c>
      <c r="D96" s="16">
        <f>'Ref. ACS-5-YR'!R72</f>
        <v>8462</v>
      </c>
      <c r="E96" s="55">
        <f>'Ref. ACS-5-YR'!S72</f>
        <v>9.4816786896414172E-3</v>
      </c>
      <c r="F96" s="16">
        <f>'Ref. ACS-5-YR'!AB72</f>
        <v>311629</v>
      </c>
      <c r="G96" s="55">
        <f>'Ref. ACS-5-YR'!AC72</f>
        <v>8.0000000000000002E-3</v>
      </c>
      <c r="H96" s="270"/>
      <c r="I96" s="37"/>
    </row>
    <row r="97" spans="1:9" x14ac:dyDescent="0.3">
      <c r="A97" s="13" t="s">
        <v>224</v>
      </c>
      <c r="B97" s="16">
        <f>'Ref. ACS-5-YR'!H73</f>
        <v>60</v>
      </c>
      <c r="C97" s="55">
        <f>'Ref. ACS-5-YR'!I73</f>
        <v>4.5303533675626695E-3</v>
      </c>
      <c r="D97" s="16">
        <f>'Ref. ACS-5-YR'!R73</f>
        <v>43381</v>
      </c>
      <c r="E97" s="55">
        <f>'Ref. ACS-5-YR'!S73</f>
        <v>4.8608449921452884E-2</v>
      </c>
      <c r="F97" s="16">
        <f>'Ref. ACS-5-YR'!AB73</f>
        <v>5834312</v>
      </c>
      <c r="G97" s="55">
        <f>'Ref. ACS-5-YR'!AC73</f>
        <v>0.14799999999999999</v>
      </c>
      <c r="H97" s="270"/>
      <c r="I97" s="37"/>
    </row>
    <row r="98" spans="1:9" x14ac:dyDescent="0.3">
      <c r="A98" s="13" t="s">
        <v>225</v>
      </c>
      <c r="B98" s="16">
        <f>'Ref. ACS-5-YR'!H74</f>
        <v>0</v>
      </c>
      <c r="C98" s="55">
        <f>'Ref. ACS-5-YR'!I74</f>
        <v>0</v>
      </c>
      <c r="D98" s="16">
        <f>'Ref. ACS-5-YR'!R74</f>
        <v>1380</v>
      </c>
      <c r="E98" s="55">
        <f>'Ref. ACS-5-YR'!S74</f>
        <v>1.546291254042207E-3</v>
      </c>
      <c r="F98" s="16">
        <f>'Ref. ACS-5-YR'!AB74</f>
        <v>149636</v>
      </c>
      <c r="G98" s="55">
        <f>'Ref. ACS-5-YR'!AC74</f>
        <v>4.0000000000000001E-3</v>
      </c>
      <c r="H98" s="270"/>
      <c r="I98" s="37"/>
    </row>
    <row r="99" spans="1:9" x14ac:dyDescent="0.3">
      <c r="A99" s="13" t="s">
        <v>226</v>
      </c>
      <c r="B99" s="16">
        <f>'Ref. ACS-5-YR'!H75</f>
        <v>1190</v>
      </c>
      <c r="C99" s="55">
        <f>'Ref. ACS-5-YR'!I75</f>
        <v>8.9852008456659624E-2</v>
      </c>
      <c r="D99" s="16">
        <f>'Ref. ACS-5-YR'!R75</f>
        <v>112122</v>
      </c>
      <c r="E99" s="55">
        <f>'Ref. ACS-5-YR'!S75</f>
        <v>0.12563280288820314</v>
      </c>
      <c r="F99" s="16">
        <f>'Ref. ACS-5-YR'!AB75</f>
        <v>5623747</v>
      </c>
      <c r="G99" s="55">
        <f>'Ref. ACS-5-YR'!AC75</f>
        <v>0.14299999999999999</v>
      </c>
      <c r="H99" s="270"/>
      <c r="I99" s="37"/>
    </row>
    <row r="100" spans="1:9" x14ac:dyDescent="0.3">
      <c r="A100" s="13" t="s">
        <v>227</v>
      </c>
      <c r="B100" s="16">
        <f>'Ref. ACS-5-YR'!H76</f>
        <v>1176</v>
      </c>
      <c r="C100" s="55">
        <f>'Ref. ACS-5-YR'!I76</f>
        <v>8.8794926004228336E-2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228</v>
      </c>
      <c r="B101" s="16">
        <f>'Ref. ACS-5-YR'!H77</f>
        <v>930</v>
      </c>
      <c r="C101" s="55">
        <f>'Ref. ACS-5-YR'!I77</f>
        <v>7.0220477197221381E-2</v>
      </c>
      <c r="D101" s="16">
        <f>'Ref. ACS-5-YR'!R77</f>
        <v>48130</v>
      </c>
      <c r="E101" s="55">
        <f>'Ref. ACS-5-YR'!S77</f>
        <v>5.3929708736993785E-2</v>
      </c>
      <c r="F101" s="16">
        <f>'Ref. ACS-5-YR'!AB77</f>
        <v>1472235</v>
      </c>
      <c r="G101" s="55">
        <f>'Ref. ACS-5-YR'!AC77</f>
        <v>3.6999999999999998E-2</v>
      </c>
      <c r="H101" s="270"/>
      <c r="I101" s="37" t="s">
        <v>229</v>
      </c>
    </row>
    <row r="102" spans="1:9" x14ac:dyDescent="0.3">
      <c r="A102" s="13" t="s">
        <v>230</v>
      </c>
      <c r="B102" s="16">
        <f>'Ref. ACS-5-YR'!H78</f>
        <v>246</v>
      </c>
      <c r="C102" s="55">
        <f>'Ref. ACS-5-YR'!I78</f>
        <v>1.8574448807006948E-2</v>
      </c>
      <c r="D102" s="16">
        <f>'Ref. ACS-5-YR'!R78</f>
        <v>27085</v>
      </c>
      <c r="E102" s="55">
        <f>'Ref. ACS-5-YR'!S78</f>
        <v>3.0348767112850127E-2</v>
      </c>
      <c r="F102" s="16">
        <f>'Ref. ACS-5-YR'!AB78</f>
        <v>1649781</v>
      </c>
      <c r="G102" s="55">
        <f>'Ref. ACS-5-YR'!AC78</f>
        <v>4.2000000000000003E-2</v>
      </c>
      <c r="H102" s="270"/>
      <c r="I102" s="37"/>
    </row>
    <row r="103" spans="1:9" x14ac:dyDescent="0.3">
      <c r="A103" s="47" t="s">
        <v>231</v>
      </c>
      <c r="I103" s="37"/>
    </row>
    <row r="104" spans="1:9" x14ac:dyDescent="0.3">
      <c r="I104" s="37"/>
    </row>
    <row r="105" spans="1:9" x14ac:dyDescent="0.3">
      <c r="A105" s="1" t="s">
        <v>232</v>
      </c>
      <c r="I105" s="37"/>
    </row>
    <row r="106" spans="1:9" ht="28.8" x14ac:dyDescent="0.3">
      <c r="A106" s="56"/>
      <c r="B106" s="308" t="str">
        <f>B3</f>
        <v>City of McFarland</v>
      </c>
      <c r="C106" s="51" t="s">
        <v>180</v>
      </c>
      <c r="D106" s="51" t="str">
        <f>B4</f>
        <v>Kern County</v>
      </c>
      <c r="E106" s="51" t="s">
        <v>180</v>
      </c>
      <c r="F106" s="51" t="s">
        <v>174</v>
      </c>
      <c r="G106" s="51" t="s">
        <v>180</v>
      </c>
      <c r="I106" s="37"/>
    </row>
    <row r="107" spans="1:9" x14ac:dyDescent="0.3">
      <c r="A107" s="13" t="s">
        <v>181</v>
      </c>
      <c r="B107" s="16">
        <f>B8</f>
        <v>13244</v>
      </c>
      <c r="C107" s="55"/>
      <c r="D107" s="16">
        <f>'Ref. ACS-5-YR'!R82</f>
        <v>892458</v>
      </c>
      <c r="E107" s="55"/>
      <c r="F107" s="16">
        <f>'Ref. ACS-5-YR'!AB82</f>
        <v>39346023</v>
      </c>
      <c r="G107" s="55" t="str">
        <f>'Ref. ACS-5-YR'!AC82</f>
        <v xml:space="preserve"> </v>
      </c>
      <c r="I107" s="37"/>
    </row>
    <row r="108" spans="1:9" x14ac:dyDescent="0.3">
      <c r="A108" s="13" t="s">
        <v>233</v>
      </c>
      <c r="B108" s="16">
        <f>'Ref. ACS-5-YR'!H83</f>
        <v>1090</v>
      </c>
      <c r="C108" s="55">
        <f>'Ref. ACS-5-YR'!I83</f>
        <v>8.230141951072184E-2</v>
      </c>
      <c r="D108" s="16">
        <f>'Ref. ACS-5-YR'!R83</f>
        <v>411758</v>
      </c>
      <c r="E108" s="55">
        <f>'Ref. ACS-5-YR'!S83</f>
        <v>0.46137521317529789</v>
      </c>
      <c r="F108" s="16">
        <f>'Ref. ACS-5-YR'!AB83</f>
        <v>23965094</v>
      </c>
      <c r="G108" s="55">
        <f>'Ref. ACS-5-YR'!AC83</f>
        <v>0.60899999999999999</v>
      </c>
      <c r="I108" s="37"/>
    </row>
    <row r="109" spans="1:9" x14ac:dyDescent="0.3">
      <c r="A109" s="13" t="s">
        <v>234</v>
      </c>
      <c r="B109" s="16">
        <f>'Ref. ACS-5-YR'!H84</f>
        <v>843</v>
      </c>
      <c r="C109" s="55">
        <f>'Ref. ACS-5-YR'!I84</f>
        <v>6.3651464814255515E-2</v>
      </c>
      <c r="D109" s="16">
        <f>'Ref. ACS-5-YR'!R84</f>
        <v>296505</v>
      </c>
      <c r="E109" s="55">
        <f>'Ref. ACS-5-YR'!S84</f>
        <v>0.33223412194187291</v>
      </c>
      <c r="F109" s="16">
        <f>'Ref. ACS-5-YR'!AB84</f>
        <v>14365145</v>
      </c>
      <c r="G109" s="55">
        <f>'Ref. ACS-5-YR'!AC84</f>
        <v>0.36499999999999999</v>
      </c>
      <c r="I109" s="37"/>
    </row>
    <row r="110" spans="1:9" x14ac:dyDescent="0.3">
      <c r="A110" s="13" t="s">
        <v>235</v>
      </c>
      <c r="B110" s="16">
        <f>'Ref. ACS-5-YR'!H85</f>
        <v>142</v>
      </c>
      <c r="C110" s="55">
        <f>'Ref. ACS-5-YR'!I85</f>
        <v>1.0721836303231652E-2</v>
      </c>
      <c r="D110" s="16">
        <f>'Ref. ACS-5-YR'!R85</f>
        <v>45312</v>
      </c>
      <c r="E110" s="55">
        <f>'Ref. ACS-5-YR'!S85</f>
        <v>5.0772137176203248E-2</v>
      </c>
      <c r="F110" s="16">
        <f>'Ref. ACS-5-YR'!AB85</f>
        <v>2142371</v>
      </c>
      <c r="G110" s="55">
        <f>'Ref. ACS-5-YR'!AC85</f>
        <v>5.3999999999999999E-2</v>
      </c>
      <c r="I110" s="37"/>
    </row>
    <row r="111" spans="1:9" x14ac:dyDescent="0.3">
      <c r="A111" s="13" t="s">
        <v>236</v>
      </c>
      <c r="B111" s="16">
        <f>'Ref. ACS-5-YR'!H86</f>
        <v>9</v>
      </c>
      <c r="C111" s="55">
        <f>'Ref. ACS-5-YR'!I86</f>
        <v>6.7955300513440045E-4</v>
      </c>
      <c r="D111" s="16">
        <f>'Ref. ACS-5-YR'!R86</f>
        <v>4149</v>
      </c>
      <c r="E111" s="55">
        <f>'Ref. ACS-5-YR'!S86</f>
        <v>4.6489582703051575E-3</v>
      </c>
      <c r="F111" s="16">
        <f>'Ref. ACS-5-YR'!AB86</f>
        <v>131724</v>
      </c>
      <c r="G111" s="55">
        <f>'Ref. ACS-5-YR'!AC86</f>
        <v>3.0000000000000001E-3</v>
      </c>
      <c r="I111" s="37"/>
    </row>
    <row r="112" spans="1:9" x14ac:dyDescent="0.3">
      <c r="A112" s="13" t="s">
        <v>237</v>
      </c>
      <c r="B112" s="16">
        <f>'Ref. ACS-5-YR'!H87</f>
        <v>22</v>
      </c>
      <c r="C112" s="55">
        <f>'Ref. ACS-5-YR'!I87</f>
        <v>1.6611295681063123E-3</v>
      </c>
      <c r="D112" s="16">
        <f>'Ref. ACS-5-YR'!R87</f>
        <v>41599</v>
      </c>
      <c r="E112" s="55">
        <f>'Ref. ACS-5-YR'!S87</f>
        <v>4.6611717302102729E-2</v>
      </c>
      <c r="F112" s="16">
        <f>'Ref. ACS-5-YR'!AB87</f>
        <v>5743983</v>
      </c>
      <c r="G112" s="55">
        <f>'Ref. ACS-5-YR'!AC87</f>
        <v>0.14599999999999999</v>
      </c>
      <c r="I112" s="37"/>
    </row>
    <row r="113" spans="1:9" x14ac:dyDescent="0.3">
      <c r="A113" s="13" t="s">
        <v>238</v>
      </c>
      <c r="B113" s="16">
        <f>'Ref. ACS-5-YR'!H88</f>
        <v>0</v>
      </c>
      <c r="C113" s="55">
        <f>'Ref. ACS-5-YR'!I88</f>
        <v>0</v>
      </c>
      <c r="D113" s="16">
        <f>'Ref. ACS-5-YR'!R88</f>
        <v>1011</v>
      </c>
      <c r="E113" s="55">
        <f>'Ref. ACS-5-YR'!S88</f>
        <v>1.1328264187222255E-3</v>
      </c>
      <c r="F113" s="16">
        <f>'Ref. ACS-5-YR'!AB88</f>
        <v>135524</v>
      </c>
      <c r="G113" s="55">
        <f>'Ref. ACS-5-YR'!AC88</f>
        <v>3.0000000000000001E-3</v>
      </c>
      <c r="I113" s="37"/>
    </row>
    <row r="114" spans="1:9" x14ac:dyDescent="0.3">
      <c r="A114" s="13" t="s">
        <v>239</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240</v>
      </c>
      <c r="B115" s="16">
        <f>'Ref. ACS-5-YR'!H90</f>
        <v>74</v>
      </c>
      <c r="C115" s="55">
        <f>'Ref. ACS-5-YR'!I90</f>
        <v>5.5874358199939599E-3</v>
      </c>
      <c r="D115" s="16">
        <f>'Ref. ACS-5-YR'!R90</f>
        <v>21158</v>
      </c>
      <c r="E115" s="55">
        <f>'Ref. ACS-5-YR'!S90</f>
        <v>2.3707558226829722E-2</v>
      </c>
      <c r="F115" s="16">
        <f>'Ref. ACS-5-YR'!AB90</f>
        <v>1322199</v>
      </c>
      <c r="G115" s="55">
        <f>'Ref. ACS-5-YR'!AC90</f>
        <v>3.4000000000000002E-2</v>
      </c>
      <c r="I115" s="37"/>
    </row>
    <row r="116" spans="1:9" x14ac:dyDescent="0.3">
      <c r="A116" s="13" t="s">
        <v>241</v>
      </c>
      <c r="B116" s="16">
        <f>'Ref. ACS-5-YR'!H91</f>
        <v>0</v>
      </c>
      <c r="C116" s="55">
        <f>'Ref. ACS-5-YR'!I91</f>
        <v>0</v>
      </c>
      <c r="D116" s="16">
        <f>'Ref. ACS-5-YR'!R91</f>
        <v>2337</v>
      </c>
      <c r="E116" s="55">
        <f>'Ref. ACS-5-YR'!S91</f>
        <v>2.6186106236932159E-3</v>
      </c>
      <c r="F116" s="16">
        <f>'Ref. ACS-5-YR'!AB91</f>
        <v>98006</v>
      </c>
      <c r="G116" s="55">
        <f>'Ref. ACS-5-YR'!AC91</f>
        <v>2E-3</v>
      </c>
      <c r="I116" s="37"/>
    </row>
    <row r="117" spans="1:9" x14ac:dyDescent="0.3">
      <c r="A117" s="13" t="s">
        <v>242</v>
      </c>
      <c r="B117" s="16">
        <f>'Ref. ACS-5-YR'!H92</f>
        <v>74</v>
      </c>
      <c r="C117" s="55">
        <f>'Ref. ACS-5-YR'!I92</f>
        <v>5.5874358199939599E-3</v>
      </c>
      <c r="D117" s="16">
        <f>'Ref. ACS-5-YR'!R92</f>
        <v>18821</v>
      </c>
      <c r="E117" s="55">
        <f>'Ref. ACS-5-YR'!S92</f>
        <v>2.1088947603136506E-2</v>
      </c>
      <c r="F117" s="16">
        <f>'Ref. ACS-5-YR'!AB92</f>
        <v>1224193</v>
      </c>
      <c r="G117" s="55">
        <f>'Ref. ACS-5-YR'!AC92</f>
        <v>3.1E-2</v>
      </c>
      <c r="I117" s="37"/>
    </row>
    <row r="118" spans="1:9" x14ac:dyDescent="0.3">
      <c r="A118" s="13" t="s">
        <v>243</v>
      </c>
      <c r="B118" s="16">
        <f>'Ref. ACS-5-YR'!H93</f>
        <v>12154</v>
      </c>
      <c r="C118" s="55">
        <f>'Ref. ACS-5-YR'!I93</f>
        <v>0.91769858048927822</v>
      </c>
      <c r="D118" s="16">
        <f>'Ref. ACS-5-YR'!R93</f>
        <v>480700</v>
      </c>
      <c r="E118" s="55">
        <f>'Ref. ACS-5-YR'!S93</f>
        <v>0.53862478682470216</v>
      </c>
      <c r="F118" s="16">
        <f>'Ref. ACS-5-YR'!AB93</f>
        <v>15380929</v>
      </c>
      <c r="G118" s="55">
        <f>'Ref. ACS-5-YR'!AC93</f>
        <v>0.39100000000000001</v>
      </c>
      <c r="I118" s="37"/>
    </row>
    <row r="119" spans="1:9" x14ac:dyDescent="0.3">
      <c r="A119" s="13" t="s">
        <v>234</v>
      </c>
      <c r="B119" s="16">
        <f>'Ref. ACS-5-YR'!H94</f>
        <v>9777</v>
      </c>
      <c r="C119" s="55">
        <f>'Ref. ACS-5-YR'!I94</f>
        <v>0.73822108124433705</v>
      </c>
      <c r="D119" s="16">
        <f>'Ref. ACS-5-YR'!R94</f>
        <v>306863</v>
      </c>
      <c r="E119" s="55">
        <f>'Ref. ACS-5-YR'!S94</f>
        <v>0.34384027035445924</v>
      </c>
      <c r="F119" s="16">
        <f>'Ref. ACS-5-YR'!AB94</f>
        <v>7688576</v>
      </c>
      <c r="G119" s="55">
        <f>'Ref. ACS-5-YR'!AC94</f>
        <v>0.19500000000000001</v>
      </c>
      <c r="I119" s="37"/>
    </row>
    <row r="120" spans="1:9" x14ac:dyDescent="0.3">
      <c r="A120" s="13" t="s">
        <v>235</v>
      </c>
      <c r="B120" s="16">
        <f>'Ref. ACS-5-YR'!H95</f>
        <v>6</v>
      </c>
      <c r="C120" s="55">
        <f>'Ref. ACS-5-YR'!I95</f>
        <v>4.5303533675626698E-4</v>
      </c>
      <c r="D120" s="16">
        <f>'Ref. ACS-5-YR'!R95</f>
        <v>3218</v>
      </c>
      <c r="E120" s="55">
        <f>'Ref. ACS-5-YR'!S95</f>
        <v>3.6057719242810304E-3</v>
      </c>
      <c r="F120" s="16">
        <f>'Ref. ACS-5-YR'!AB95</f>
        <v>108591</v>
      </c>
      <c r="G120" s="55">
        <f>'Ref. ACS-5-YR'!AC95</f>
        <v>3.0000000000000001E-3</v>
      </c>
      <c r="I120" s="37"/>
    </row>
    <row r="121" spans="1:9" x14ac:dyDescent="0.3">
      <c r="A121" s="13" t="s">
        <v>236</v>
      </c>
      <c r="B121" s="16">
        <f>'Ref. ACS-5-YR'!H96</f>
        <v>41</v>
      </c>
      <c r="C121" s="55">
        <f>'Ref. ACS-5-YR'!I96</f>
        <v>3.0957414678344911E-3</v>
      </c>
      <c r="D121" s="16">
        <f>'Ref. ACS-5-YR'!R96</f>
        <v>4313</v>
      </c>
      <c r="E121" s="55">
        <f>'Ref. ACS-5-YR'!S96</f>
        <v>4.8327204193362597E-3</v>
      </c>
      <c r="F121" s="16">
        <f>'Ref. ACS-5-YR'!AB96</f>
        <v>179905</v>
      </c>
      <c r="G121" s="55">
        <f>'Ref. ACS-5-YR'!AC96</f>
        <v>5.0000000000000001E-3</v>
      </c>
      <c r="I121" s="37"/>
    </row>
    <row r="122" spans="1:9" x14ac:dyDescent="0.3">
      <c r="A122" s="13" t="s">
        <v>237</v>
      </c>
      <c r="B122" s="16">
        <f>'Ref. ACS-5-YR'!H97</f>
        <v>38</v>
      </c>
      <c r="C122" s="55">
        <f>'Ref. ACS-5-YR'!I97</f>
        <v>2.8692237994563576E-3</v>
      </c>
      <c r="D122" s="16">
        <f>'Ref. ACS-5-YR'!R97</f>
        <v>1782</v>
      </c>
      <c r="E122" s="55">
        <f>'Ref. ACS-5-YR'!S97</f>
        <v>1.9967326193501543E-3</v>
      </c>
      <c r="F122" s="16">
        <f>'Ref. ACS-5-YR'!AB97</f>
        <v>90329</v>
      </c>
      <c r="G122" s="55">
        <f>'Ref. ACS-5-YR'!AC97</f>
        <v>2E-3</v>
      </c>
      <c r="I122" s="37"/>
    </row>
    <row r="123" spans="1:9" x14ac:dyDescent="0.3">
      <c r="A123" s="13" t="s">
        <v>238</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239</v>
      </c>
      <c r="B124" s="16">
        <f>'Ref. ACS-5-YR'!H99</f>
        <v>1190</v>
      </c>
      <c r="C124" s="55">
        <f>'Ref. ACS-5-YR'!I99</f>
        <v>8.9852008456659624E-2</v>
      </c>
      <c r="D124" s="16">
        <f>'Ref. ACS-5-YR'!R99</f>
        <v>110098</v>
      </c>
      <c r="E124" s="55">
        <f>'Ref. ACS-5-YR'!S99</f>
        <v>0.12336490904894123</v>
      </c>
      <c r="F124" s="16">
        <f>'Ref. ACS-5-YR'!AB99</f>
        <v>5499599</v>
      </c>
      <c r="G124" s="55">
        <f>'Ref. ACS-5-YR'!AC99</f>
        <v>0.14000000000000001</v>
      </c>
      <c r="I124" s="37"/>
    </row>
    <row r="125" spans="1:9" x14ac:dyDescent="0.3">
      <c r="A125" s="13" t="s">
        <v>240</v>
      </c>
      <c r="B125" s="16">
        <f>'Ref. ACS-5-YR'!H100</f>
        <v>1102</v>
      </c>
      <c r="C125" s="55">
        <f>'Ref. ACS-5-YR'!I100</f>
        <v>8.3207490184234373E-2</v>
      </c>
      <c r="D125" s="16">
        <f>'Ref. ACS-5-YR'!R100</f>
        <v>54057</v>
      </c>
      <c r="E125" s="55">
        <f>'Ref. ACS-5-YR'!S100</f>
        <v>6.0570917623014191E-2</v>
      </c>
      <c r="F125" s="16">
        <f>'Ref. ACS-5-YR'!AB100</f>
        <v>1799817</v>
      </c>
      <c r="G125" s="55">
        <f>'Ref. ACS-5-YR'!AC100</f>
        <v>4.5999999999999999E-2</v>
      </c>
      <c r="I125" s="37"/>
    </row>
    <row r="126" spans="1:9" x14ac:dyDescent="0.3">
      <c r="A126" s="13" t="s">
        <v>241</v>
      </c>
      <c r="B126" s="16">
        <f>'Ref. ACS-5-YR'!H101</f>
        <v>930</v>
      </c>
      <c r="C126" s="55">
        <f>'Ref. ACS-5-YR'!I101</f>
        <v>7.0220477197221381E-2</v>
      </c>
      <c r="D126" s="16">
        <f>'Ref. ACS-5-YR'!R101</f>
        <v>45793</v>
      </c>
      <c r="E126" s="55">
        <f>'Ref. ACS-5-YR'!S101</f>
        <v>5.131109811330057E-2</v>
      </c>
      <c r="F126" s="16">
        <f>'Ref. ACS-5-YR'!AB101</f>
        <v>1374229</v>
      </c>
      <c r="G126" s="55">
        <f>'Ref. ACS-5-YR'!AC101</f>
        <v>3.5000000000000003E-2</v>
      </c>
      <c r="I126" s="37"/>
    </row>
    <row r="127" spans="1:9" x14ac:dyDescent="0.3">
      <c r="A127" s="13" t="s">
        <v>242</v>
      </c>
      <c r="B127" s="16">
        <f>'Ref. ACS-5-YR'!H102</f>
        <v>172</v>
      </c>
      <c r="C127" s="55">
        <f>'Ref. ACS-5-YR'!I102</f>
        <v>1.2987012987012988E-2</v>
      </c>
      <c r="D127" s="16">
        <f>'Ref. ACS-5-YR'!R102</f>
        <v>8264</v>
      </c>
      <c r="E127" s="55">
        <f>'Ref. ACS-5-YR'!S102</f>
        <v>9.2598195097136227E-3</v>
      </c>
      <c r="F127" s="16">
        <f>'Ref. ACS-5-YR'!AB102</f>
        <v>425588</v>
      </c>
      <c r="G127" s="55">
        <f>'Ref. ACS-5-YR'!AC102</f>
        <v>1.0999999999999999E-2</v>
      </c>
      <c r="I127" s="37"/>
    </row>
    <row r="128" spans="1:9" x14ac:dyDescent="0.3">
      <c r="A128" s="47" t="s">
        <v>244</v>
      </c>
      <c r="I128" s="37"/>
    </row>
    <row r="129" spans="1:9" x14ac:dyDescent="0.3">
      <c r="I129" s="37"/>
    </row>
    <row r="130" spans="1:9" x14ac:dyDescent="0.3">
      <c r="A130" s="1" t="s">
        <v>245</v>
      </c>
      <c r="I130" s="61" t="s">
        <v>246</v>
      </c>
    </row>
    <row r="131" spans="1:9" x14ac:dyDescent="0.3">
      <c r="A131" s="48"/>
      <c r="B131" s="41">
        <v>2000</v>
      </c>
      <c r="C131" s="41" t="s">
        <v>180</v>
      </c>
      <c r="D131" s="41">
        <v>2010</v>
      </c>
      <c r="E131" s="41" t="s">
        <v>180</v>
      </c>
      <c r="F131" s="41">
        <v>2020</v>
      </c>
      <c r="G131" s="41" t="s">
        <v>180</v>
      </c>
      <c r="H131" s="266"/>
      <c r="I131" s="37"/>
    </row>
    <row r="132" spans="1:9" x14ac:dyDescent="0.3">
      <c r="A132" s="13" t="s">
        <v>181</v>
      </c>
      <c r="B132" s="16">
        <f>'Ref. DC-2000'!B18</f>
        <v>9618</v>
      </c>
      <c r="C132" s="55"/>
      <c r="D132" s="16">
        <f>'Ref. DC-2010'!B18</f>
        <v>12707</v>
      </c>
      <c r="E132" s="55"/>
      <c r="F132" s="16">
        <f>B107</f>
        <v>13244</v>
      </c>
      <c r="G132" s="55"/>
      <c r="H132" s="270"/>
      <c r="I132" s="37"/>
    </row>
    <row r="133" spans="1:9" x14ac:dyDescent="0.3">
      <c r="A133" s="13" t="s">
        <v>247</v>
      </c>
      <c r="B133" s="16">
        <f>'Ref. DC-2000'!B27</f>
        <v>8239</v>
      </c>
      <c r="C133" s="55">
        <f>B133/B132</f>
        <v>0.85662299854439594</v>
      </c>
      <c r="D133" s="16">
        <f>'Ref. DC-2010'!B27</f>
        <v>11625</v>
      </c>
      <c r="E133" s="55">
        <f>D133/D132</f>
        <v>0.91485008263162038</v>
      </c>
      <c r="F133" s="16">
        <f>B118</f>
        <v>12154</v>
      </c>
      <c r="G133" s="55">
        <f>C118</f>
        <v>0.91769858048927822</v>
      </c>
      <c r="H133" s="270"/>
      <c r="I133" s="37"/>
    </row>
    <row r="134" spans="1:9" x14ac:dyDescent="0.3">
      <c r="A134" s="13" t="s">
        <v>233</v>
      </c>
      <c r="B134" s="16">
        <f>'Ref. DC-2000'!B19</f>
        <v>1379</v>
      </c>
      <c r="C134" s="55">
        <f>B134/B132</f>
        <v>0.14337700145560409</v>
      </c>
      <c r="D134" s="16">
        <f>'Ref. DC-2010'!B19</f>
        <v>1082</v>
      </c>
      <c r="E134" s="55">
        <f>D134/D132</f>
        <v>8.5149917368379638E-2</v>
      </c>
      <c r="F134" s="16">
        <f>B108</f>
        <v>1090</v>
      </c>
      <c r="G134" s="55">
        <f>C108</f>
        <v>8.230141951072184E-2</v>
      </c>
      <c r="H134" s="270"/>
      <c r="I134" s="37"/>
    </row>
    <row r="135" spans="1:9" x14ac:dyDescent="0.3">
      <c r="A135" s="13" t="s">
        <v>234</v>
      </c>
      <c r="B135" s="16">
        <f>'Ref. DC-2000'!B20</f>
        <v>977</v>
      </c>
      <c r="C135" s="55">
        <f>B135/B132</f>
        <v>0.1015803701393221</v>
      </c>
      <c r="D135" s="16">
        <f>'Ref. DC-2010'!B20</f>
        <v>743</v>
      </c>
      <c r="E135" s="55">
        <f>D135/D132</f>
        <v>5.8471708507122057E-2</v>
      </c>
      <c r="F135" s="16">
        <f t="shared" ref="F135:F143" si="12">B109</f>
        <v>843</v>
      </c>
      <c r="G135" s="55">
        <f t="shared" ref="G135:G143" si="13">C109</f>
        <v>6.3651464814255515E-2</v>
      </c>
      <c r="H135" s="270"/>
      <c r="I135" s="37"/>
    </row>
    <row r="136" spans="1:9" x14ac:dyDescent="0.3">
      <c r="A136" s="13" t="s">
        <v>235</v>
      </c>
      <c r="B136" s="16">
        <f>'Ref. DC-2000'!B21</f>
        <v>273</v>
      </c>
      <c r="C136" s="55">
        <f>B136/B132</f>
        <v>2.8384279475982533E-2</v>
      </c>
      <c r="D136" s="16">
        <f>'Ref. DC-2010'!B21</f>
        <v>171</v>
      </c>
      <c r="E136" s="55">
        <f>D136/D132</f>
        <v>1.3457149602581254E-2</v>
      </c>
      <c r="F136" s="16">
        <f t="shared" si="12"/>
        <v>142</v>
      </c>
      <c r="G136" s="55">
        <f t="shared" si="13"/>
        <v>1.0721836303231652E-2</v>
      </c>
      <c r="H136" s="270"/>
      <c r="I136" s="37"/>
    </row>
    <row r="137" spans="1:9" x14ac:dyDescent="0.3">
      <c r="A137" s="13" t="s">
        <v>236</v>
      </c>
      <c r="B137" s="16">
        <f>'Ref. DC-2000'!B22</f>
        <v>31</v>
      </c>
      <c r="C137" s="55">
        <f>B137/B132</f>
        <v>3.2231233104595548E-3</v>
      </c>
      <c r="D137" s="16">
        <f>'Ref. DC-2010'!B22</f>
        <v>13</v>
      </c>
      <c r="E137" s="55">
        <f>D137/D132</f>
        <v>1.023058156921382E-3</v>
      </c>
      <c r="F137" s="16">
        <f t="shared" si="12"/>
        <v>9</v>
      </c>
      <c r="G137" s="55">
        <f t="shared" si="13"/>
        <v>6.7955300513440045E-4</v>
      </c>
      <c r="H137" s="270"/>
      <c r="I137" s="37"/>
    </row>
    <row r="138" spans="1:9" x14ac:dyDescent="0.3">
      <c r="A138" s="13" t="s">
        <v>237</v>
      </c>
      <c r="B138" s="16">
        <f>'Ref. DC-2000'!B23</f>
        <v>56</v>
      </c>
      <c r="C138" s="55">
        <f>B138/B132</f>
        <v>5.822416302765648E-3</v>
      </c>
      <c r="D138" s="16">
        <f>'Ref. DC-2010'!B23</f>
        <v>68</v>
      </c>
      <c r="E138" s="55">
        <f>D138/D132</f>
        <v>5.3513811285118441E-3</v>
      </c>
      <c r="F138" s="16">
        <f t="shared" si="12"/>
        <v>22</v>
      </c>
      <c r="G138" s="55">
        <f t="shared" si="13"/>
        <v>1.6611295681063123E-3</v>
      </c>
      <c r="H138" s="270"/>
      <c r="I138" s="37"/>
    </row>
    <row r="139" spans="1:9" x14ac:dyDescent="0.3">
      <c r="A139" s="13" t="s">
        <v>238</v>
      </c>
      <c r="B139" s="16">
        <f>'Ref. DC-2000'!B24</f>
        <v>8</v>
      </c>
      <c r="C139" s="55">
        <f>B139/B132</f>
        <v>8.3177375753794964E-4</v>
      </c>
      <c r="D139" s="16">
        <f>'Ref. DC-2010'!B24</f>
        <v>5</v>
      </c>
      <c r="E139" s="55">
        <f>D139/D132</f>
        <v>3.9348390650822382E-4</v>
      </c>
      <c r="F139" s="16">
        <f t="shared" si="12"/>
        <v>0</v>
      </c>
      <c r="G139" s="55">
        <f t="shared" si="13"/>
        <v>0</v>
      </c>
      <c r="H139" s="270"/>
      <c r="I139" s="37"/>
    </row>
    <row r="140" spans="1:9" x14ac:dyDescent="0.3">
      <c r="A140" s="13" t="s">
        <v>239</v>
      </c>
      <c r="B140" s="16">
        <f>'Ref. DC-2000'!B25</f>
        <v>15</v>
      </c>
      <c r="C140" s="55">
        <f>B140/B132</f>
        <v>1.5595757953836558E-3</v>
      </c>
      <c r="D140" s="16">
        <f>'Ref. DC-2010'!B25</f>
        <v>61</v>
      </c>
      <c r="E140" s="55">
        <f>D140/D132</f>
        <v>4.8005036594003306E-3</v>
      </c>
      <c r="F140" s="16">
        <f t="shared" si="12"/>
        <v>0</v>
      </c>
      <c r="G140" s="55">
        <f t="shared" si="13"/>
        <v>0</v>
      </c>
      <c r="H140" s="270"/>
      <c r="I140" s="37"/>
    </row>
    <row r="141" spans="1:9" x14ac:dyDescent="0.3">
      <c r="A141" s="13" t="s">
        <v>240</v>
      </c>
      <c r="B141" s="16">
        <f>'Ref. DC-2000'!B26</f>
        <v>19</v>
      </c>
      <c r="C141" s="55">
        <f>B141/B132</f>
        <v>1.9754626741526303E-3</v>
      </c>
      <c r="D141" s="16">
        <f>'Ref. DC-2010'!B26</f>
        <v>21</v>
      </c>
      <c r="E141" s="55">
        <f>D141/D132</f>
        <v>1.65263240733454E-3</v>
      </c>
      <c r="F141" s="16">
        <f t="shared" si="12"/>
        <v>74</v>
      </c>
      <c r="G141" s="55">
        <f t="shared" si="13"/>
        <v>5.5874358199939599E-3</v>
      </c>
      <c r="H141" s="270"/>
      <c r="I141" s="37"/>
    </row>
    <row r="142" spans="1:9" x14ac:dyDescent="0.3">
      <c r="A142" s="13" t="s">
        <v>241</v>
      </c>
      <c r="B142" s="16"/>
      <c r="C142" s="55"/>
      <c r="D142" s="16"/>
      <c r="E142" s="55"/>
      <c r="F142" s="16">
        <f t="shared" si="12"/>
        <v>0</v>
      </c>
      <c r="G142" s="55">
        <f t="shared" si="13"/>
        <v>0</v>
      </c>
      <c r="H142" s="270"/>
      <c r="I142" s="37"/>
    </row>
    <row r="143" spans="1:9" x14ac:dyDescent="0.3">
      <c r="A143" s="13" t="s">
        <v>242</v>
      </c>
      <c r="B143" s="16"/>
      <c r="C143" s="55"/>
      <c r="D143" s="16"/>
      <c r="E143" s="55"/>
      <c r="F143" s="16">
        <f t="shared" si="12"/>
        <v>74</v>
      </c>
      <c r="G143" s="55">
        <f t="shared" si="13"/>
        <v>5.5874358199939599E-3</v>
      </c>
      <c r="H143" s="270"/>
      <c r="I143" s="37"/>
    </row>
    <row r="144" spans="1:9" x14ac:dyDescent="0.3">
      <c r="A144" s="47" t="s">
        <v>248</v>
      </c>
      <c r="I144" s="37"/>
    </row>
    <row r="145" spans="1:9" x14ac:dyDescent="0.3">
      <c r="B145" s="2"/>
      <c r="I145" s="37"/>
    </row>
    <row r="146" spans="1:9" x14ac:dyDescent="0.3">
      <c r="A146" s="1" t="s">
        <v>249</v>
      </c>
      <c r="I146" s="37"/>
    </row>
    <row r="147" spans="1:9" x14ac:dyDescent="0.3">
      <c r="A147" s="57"/>
      <c r="B147" s="41">
        <v>2000</v>
      </c>
      <c r="C147" s="41">
        <v>2010</v>
      </c>
      <c r="D147" s="41">
        <v>2020</v>
      </c>
      <c r="I147" s="37"/>
    </row>
    <row r="148" spans="1:9" x14ac:dyDescent="0.3">
      <c r="A148" s="13" t="s">
        <v>250</v>
      </c>
      <c r="B148" s="16">
        <f>B133</f>
        <v>8239</v>
      </c>
      <c r="C148" s="16">
        <f>D133</f>
        <v>11625</v>
      </c>
      <c r="D148" s="16">
        <f>'Ref. DC-2020'!B26</f>
        <v>13451</v>
      </c>
      <c r="I148" s="37"/>
    </row>
    <row r="149" spans="1:9" x14ac:dyDescent="0.3">
      <c r="A149" s="13" t="s">
        <v>251</v>
      </c>
      <c r="B149" s="16">
        <f>B135</f>
        <v>977</v>
      </c>
      <c r="C149" s="16">
        <f>D135</f>
        <v>743</v>
      </c>
      <c r="D149" s="16">
        <f>'Ref. DC-2020'!B19</f>
        <v>421</v>
      </c>
      <c r="I149" s="37"/>
    </row>
    <row r="150" spans="1:9" x14ac:dyDescent="0.3">
      <c r="A150" s="13" t="s">
        <v>252</v>
      </c>
      <c r="B150" s="16">
        <f t="shared" ref="B150:B154" si="14">B136</f>
        <v>273</v>
      </c>
      <c r="C150" s="16">
        <f t="shared" ref="C150:C155" si="15">D136</f>
        <v>171</v>
      </c>
      <c r="D150" s="16">
        <f>'Ref. DC-2020'!B20</f>
        <v>78</v>
      </c>
      <c r="I150" s="37"/>
    </row>
    <row r="151" spans="1:9" x14ac:dyDescent="0.3">
      <c r="A151" s="13" t="s">
        <v>253</v>
      </c>
      <c r="B151" s="16">
        <f t="shared" si="14"/>
        <v>31</v>
      </c>
      <c r="C151" s="16">
        <f t="shared" si="15"/>
        <v>13</v>
      </c>
      <c r="D151" s="16">
        <f>'Ref. DC-2020'!B21</f>
        <v>17</v>
      </c>
      <c r="I151" s="37"/>
    </row>
    <row r="152" spans="1:9" x14ac:dyDescent="0.3">
      <c r="A152" s="13" t="s">
        <v>254</v>
      </c>
      <c r="B152" s="16">
        <f t="shared" si="14"/>
        <v>56</v>
      </c>
      <c r="C152" s="16">
        <f t="shared" si="15"/>
        <v>68</v>
      </c>
      <c r="D152" s="16">
        <f>'Ref. DC-2020'!B22</f>
        <v>115</v>
      </c>
      <c r="I152" s="37"/>
    </row>
    <row r="153" spans="1:9" x14ac:dyDescent="0.3">
      <c r="A153" s="13" t="s">
        <v>255</v>
      </c>
      <c r="B153" s="16">
        <f t="shared" si="14"/>
        <v>8</v>
      </c>
      <c r="C153" s="16">
        <f t="shared" si="15"/>
        <v>5</v>
      </c>
      <c r="D153" s="16">
        <f>'Ref. DC-2020'!B23</f>
        <v>3</v>
      </c>
      <c r="I153" s="37"/>
    </row>
    <row r="154" spans="1:9" x14ac:dyDescent="0.3">
      <c r="A154" s="13" t="s">
        <v>256</v>
      </c>
      <c r="B154" s="16">
        <f t="shared" si="14"/>
        <v>15</v>
      </c>
      <c r="C154" s="16">
        <f t="shared" si="15"/>
        <v>61</v>
      </c>
      <c r="D154" s="16">
        <f>'Ref. DC-2020'!B24</f>
        <v>36</v>
      </c>
      <c r="I154" s="37"/>
    </row>
    <row r="155" spans="1:9" x14ac:dyDescent="0.3">
      <c r="A155" s="13" t="s">
        <v>257</v>
      </c>
      <c r="B155" s="16">
        <f>B141</f>
        <v>19</v>
      </c>
      <c r="C155" s="16">
        <f t="shared" si="15"/>
        <v>21</v>
      </c>
      <c r="D155" s="16">
        <f>'Ref. DC-2020'!B25</f>
        <v>40</v>
      </c>
      <c r="I155" s="37"/>
    </row>
    <row r="156" spans="1:9" x14ac:dyDescent="0.3">
      <c r="A156" s="47" t="s">
        <v>2536</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258</v>
      </c>
      <c r="C159" t="s">
        <v>180</v>
      </c>
      <c r="E159" t="s">
        <v>180</v>
      </c>
      <c r="G159" t="s">
        <v>180</v>
      </c>
      <c r="I159" s="37"/>
    </row>
    <row r="160" spans="1:9" ht="28.8" x14ac:dyDescent="0.3">
      <c r="A160" s="48" t="s">
        <v>173</v>
      </c>
      <c r="B160" s="51" t="str">
        <f>B3</f>
        <v>City of McFarland</v>
      </c>
      <c r="C160" s="51" t="str">
        <f>B3</f>
        <v>City of McFarland</v>
      </c>
      <c r="D160" s="51" t="str">
        <f>B4</f>
        <v>Kern County</v>
      </c>
      <c r="E160" s="51" t="str">
        <f>B4</f>
        <v>Kern County</v>
      </c>
      <c r="F160" s="51" t="s">
        <v>174</v>
      </c>
      <c r="G160" s="51" t="s">
        <v>174</v>
      </c>
      <c r="H160" s="269"/>
      <c r="I160" s="61" t="s">
        <v>259</v>
      </c>
    </row>
    <row r="161" spans="1:9" x14ac:dyDescent="0.3">
      <c r="A161" s="13" t="s">
        <v>181</v>
      </c>
      <c r="B161" s="16">
        <f>'Ref. ACS-5-YR'!H1535</f>
        <v>12023</v>
      </c>
      <c r="C161" s="55"/>
      <c r="D161" s="16">
        <f>'Ref. ACS-5-YR'!R1535</f>
        <v>864023</v>
      </c>
      <c r="E161" s="55"/>
      <c r="F161" s="16">
        <f>'Ref. ACS-5-YR'!AB1535</f>
        <v>38838726</v>
      </c>
      <c r="G161" s="55"/>
      <c r="H161" s="270"/>
      <c r="I161" s="37"/>
    </row>
    <row r="162" spans="1:9" x14ac:dyDescent="0.3">
      <c r="A162" s="13" t="s">
        <v>260</v>
      </c>
      <c r="B162" s="16">
        <f>'Ref. ACS-5-YR'!H1536</f>
        <v>4577</v>
      </c>
      <c r="C162" s="55">
        <f>'Ref. ACS-5-YR'!I1536</f>
        <v>0.38068701655160941</v>
      </c>
      <c r="D162" s="16">
        <f>'Ref. ACS-5-YR'!R1536</f>
        <v>257756</v>
      </c>
      <c r="E162" s="55">
        <f>'Ref. ACS-5-YR'!S1536</f>
        <v>0.29832076229452226</v>
      </c>
      <c r="F162" s="16">
        <f>'Ref. ACS-5-YR'!AB1536</f>
        <v>8942907</v>
      </c>
      <c r="G162" s="55">
        <f>'Ref. ACS-5-YR'!AC1536</f>
        <v>0.23</v>
      </c>
      <c r="H162" s="270"/>
      <c r="I162" s="37"/>
    </row>
    <row r="163" spans="1:9" x14ac:dyDescent="0.3">
      <c r="A163" s="13" t="s">
        <v>261</v>
      </c>
      <c r="B163" s="16">
        <f>'Ref. ACS-5-YR'!H1537</f>
        <v>66</v>
      </c>
      <c r="C163" s="55">
        <f>B163/B162</f>
        <v>1.4419925715534193E-2</v>
      </c>
      <c r="D163" s="16">
        <f>'Ref. ACS-5-YR'!R1537</f>
        <v>5792</v>
      </c>
      <c r="E163" s="55">
        <f>D163/D162</f>
        <v>2.2470863917813746E-2</v>
      </c>
      <c r="F163" s="16">
        <f>'Ref. ACS-5-YR'!AB1537</f>
        <v>207793</v>
      </c>
      <c r="G163" s="55">
        <f>F163/F162</f>
        <v>2.3235509437814796E-2</v>
      </c>
      <c r="H163" s="270"/>
      <c r="I163" s="37"/>
    </row>
    <row r="164" spans="1:9" x14ac:dyDescent="0.3">
      <c r="A164" s="13" t="s">
        <v>262</v>
      </c>
      <c r="B164" s="16">
        <f>'Ref. ACS-5-YR'!H1538</f>
        <v>0</v>
      </c>
      <c r="C164" s="55">
        <f>B164/B162</f>
        <v>0</v>
      </c>
      <c r="D164" s="16">
        <f>'Ref. ACS-5-YR'!R1538</f>
        <v>3272</v>
      </c>
      <c r="E164" s="55">
        <f>D164/D162</f>
        <v>1.2694175887273234E-2</v>
      </c>
      <c r="F164" s="16">
        <f>'Ref. ACS-5-YR'!AB1538</f>
        <v>99013</v>
      </c>
      <c r="G164" s="55">
        <f>F164/F162</f>
        <v>1.1071679488560041E-2</v>
      </c>
      <c r="H164" s="270"/>
      <c r="I164" s="37"/>
    </row>
    <row r="165" spans="1:9" x14ac:dyDescent="0.3">
      <c r="A165" s="13" t="s">
        <v>263</v>
      </c>
      <c r="B165" s="16">
        <f>'Ref. ACS-5-YR'!H1539</f>
        <v>4511</v>
      </c>
      <c r="C165" s="55">
        <f>B165/B162</f>
        <v>0.98558007428446581</v>
      </c>
      <c r="D165" s="16">
        <f>'Ref. ACS-5-YR'!R1539</f>
        <v>248692</v>
      </c>
      <c r="E165" s="55">
        <f>D165/D162</f>
        <v>0.96483496019491299</v>
      </c>
      <c r="F165" s="16">
        <f>'Ref. ACS-5-YR'!AB1539</f>
        <v>8636101</v>
      </c>
      <c r="G165" s="55">
        <f>F165/F162</f>
        <v>0.96569281107362515</v>
      </c>
      <c r="H165" s="270"/>
      <c r="I165" s="37"/>
    </row>
    <row r="166" spans="1:9" x14ac:dyDescent="0.3">
      <c r="A166" s="13" t="s">
        <v>264</v>
      </c>
      <c r="B166" s="16">
        <f>'Ref. ACS-5-YR'!H1540</f>
        <v>6782</v>
      </c>
      <c r="C166" s="55">
        <f>'Ref. ACS-5-YR'!I1540</f>
        <v>0.56408550278632619</v>
      </c>
      <c r="D166" s="16">
        <f>'Ref. ACS-5-YR'!R1540</f>
        <v>510141</v>
      </c>
      <c r="E166" s="55">
        <f>'Ref. ACS-5-YR'!S1540</f>
        <v>0.59042525488326125</v>
      </c>
      <c r="F166" s="16">
        <f>'Ref. ACS-5-YR'!AB1540</f>
        <v>24347395</v>
      </c>
      <c r="G166" s="55">
        <f>'Ref. ACS-5-YR'!AC1540</f>
        <v>0.627</v>
      </c>
      <c r="H166" s="270"/>
      <c r="I166" s="37"/>
    </row>
    <row r="167" spans="1:9" x14ac:dyDescent="0.3">
      <c r="A167" s="13" t="s">
        <v>265</v>
      </c>
      <c r="B167" s="16">
        <f>'Ref. ACS-5-YR'!H1541</f>
        <v>152</v>
      </c>
      <c r="C167" s="55">
        <f>B167/B166</f>
        <v>2.2412267767620172E-2</v>
      </c>
      <c r="D167" s="16">
        <f>'Ref. ACS-5-YR'!R1541</f>
        <v>29490</v>
      </c>
      <c r="E167" s="55">
        <f>D167/D166</f>
        <v>5.7807547325151282E-2</v>
      </c>
      <c r="F167" s="16">
        <f>'Ref. ACS-5-YR'!AB1541</f>
        <v>1077809</v>
      </c>
      <c r="G167" s="55">
        <f>F167/F166</f>
        <v>4.4267939136815253E-2</v>
      </c>
      <c r="H167" s="270"/>
      <c r="I167" s="37"/>
    </row>
    <row r="168" spans="1:9" x14ac:dyDescent="0.3">
      <c r="A168" s="13" t="s">
        <v>266</v>
      </c>
      <c r="B168" s="16">
        <f>'Ref. ACS-5-YR'!H1542</f>
        <v>79</v>
      </c>
      <c r="C168" s="55">
        <f>B168/B166</f>
        <v>1.1648481273960483E-2</v>
      </c>
      <c r="D168" s="16">
        <f>'Ref. ACS-5-YR'!R1542</f>
        <v>23435</v>
      </c>
      <c r="E168" s="55">
        <f>D168/D166</f>
        <v>4.5938279808915572E-2</v>
      </c>
      <c r="F168" s="16">
        <f>'Ref. ACS-5-YR'!AB1542</f>
        <v>866771</v>
      </c>
      <c r="G168" s="55">
        <f>F168/F166</f>
        <v>3.560015352771826E-2</v>
      </c>
      <c r="H168" s="270"/>
      <c r="I168" s="37"/>
    </row>
    <row r="169" spans="1:9" x14ac:dyDescent="0.3">
      <c r="A169" s="13" t="s">
        <v>267</v>
      </c>
      <c r="B169" s="16">
        <f>'Ref. ACS-5-YR'!H1543</f>
        <v>6551</v>
      </c>
      <c r="C169" s="55">
        <f>B169/B166</f>
        <v>0.96593925095841937</v>
      </c>
      <c r="D169" s="16">
        <f>'Ref. ACS-5-YR'!R1543</f>
        <v>457216</v>
      </c>
      <c r="E169" s="55">
        <f>D169/D166</f>
        <v>0.89625417286593312</v>
      </c>
      <c r="F169" s="16">
        <f>'Ref. ACS-5-YR'!AB1543</f>
        <v>22402815</v>
      </c>
      <c r="G169" s="55">
        <f>F169/F166</f>
        <v>0.92013190733546646</v>
      </c>
      <c r="H169" s="270"/>
      <c r="I169" s="37"/>
    </row>
    <row r="170" spans="1:9" x14ac:dyDescent="0.3">
      <c r="A170" s="13" t="s">
        <v>268</v>
      </c>
      <c r="B170" s="16">
        <f>'Ref. ACS-5-YR'!H1544</f>
        <v>664</v>
      </c>
      <c r="C170" s="55">
        <f>'Ref. ACS-5-YR'!I1544</f>
        <v>5.5227480662064378E-2</v>
      </c>
      <c r="D170" s="16">
        <f>'Ref. ACS-5-YR'!R1544</f>
        <v>96126</v>
      </c>
      <c r="E170" s="55">
        <f>'Ref. ACS-5-YR'!S1544</f>
        <v>0.11125398282221653</v>
      </c>
      <c r="F170" s="16">
        <f>'Ref. ACS-5-YR'!AB1544</f>
        <v>5548424</v>
      </c>
      <c r="G170" s="55">
        <f>'Ref. ACS-5-YR'!AC1544</f>
        <v>0.14299999999999999</v>
      </c>
      <c r="H170" s="270"/>
      <c r="I170" s="37"/>
    </row>
    <row r="171" spans="1:9" x14ac:dyDescent="0.3">
      <c r="A171" s="13" t="s">
        <v>269</v>
      </c>
      <c r="B171" s="16">
        <f>'Ref. ACS-5-YR'!H1545</f>
        <v>72</v>
      </c>
      <c r="C171" s="55">
        <f>B171/B170</f>
        <v>0.10843373493975904</v>
      </c>
      <c r="D171" s="16">
        <f>'Ref. ACS-5-YR'!R1545</f>
        <v>16593</v>
      </c>
      <c r="E171" s="55">
        <f>D171/D170</f>
        <v>0.1726171899382061</v>
      </c>
      <c r="F171" s="16">
        <f>'Ref. ACS-5-YR'!AB1545</f>
        <v>803463</v>
      </c>
      <c r="G171" s="55">
        <f>F171/F170</f>
        <v>0.14480922871071136</v>
      </c>
      <c r="H171" s="270"/>
      <c r="I171" s="37"/>
    </row>
    <row r="172" spans="1:9" x14ac:dyDescent="0.3">
      <c r="A172" s="13" t="s">
        <v>270</v>
      </c>
      <c r="B172" s="16">
        <f>'Ref. ACS-5-YR'!H1546</f>
        <v>77</v>
      </c>
      <c r="C172" s="55">
        <f>B172/B170</f>
        <v>0.11596385542168675</v>
      </c>
      <c r="D172" s="16">
        <f>'Ref. ACS-5-YR'!R1546</f>
        <v>19844</v>
      </c>
      <c r="E172" s="55">
        <f>D172/D170</f>
        <v>0.20643738426648359</v>
      </c>
      <c r="F172" s="16">
        <f>'Ref. ACS-5-YR'!AB1546</f>
        <v>1092102</v>
      </c>
      <c r="G172" s="55">
        <f>F172/F170</f>
        <v>0.19683102805409247</v>
      </c>
      <c r="H172" s="270"/>
      <c r="I172"/>
    </row>
    <row r="173" spans="1:9" x14ac:dyDescent="0.3">
      <c r="A173" s="13" t="s">
        <v>271</v>
      </c>
      <c r="B173" s="16">
        <f>'Ref. ACS-5-YR'!H1547</f>
        <v>515</v>
      </c>
      <c r="C173" s="55">
        <f>B173/B170</f>
        <v>0.7756024096385542</v>
      </c>
      <c r="D173" s="16">
        <f>'Ref. ACS-5-YR'!R1547</f>
        <v>59689</v>
      </c>
      <c r="E173" s="55">
        <f>D173/D170</f>
        <v>0.62094542579531031</v>
      </c>
      <c r="F173" s="16">
        <f>'Ref. ACS-5-YR'!AB1547</f>
        <v>3652859</v>
      </c>
      <c r="G173" s="55">
        <f>F173/F170</f>
        <v>0.65835974323519619</v>
      </c>
      <c r="H173" s="270"/>
      <c r="I173" s="37"/>
    </row>
    <row r="174" spans="1:9" x14ac:dyDescent="0.3">
      <c r="A174" s="47" t="s">
        <v>272</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273</v>
      </c>
    </row>
    <row r="180" spans="1:9" ht="28.8" x14ac:dyDescent="0.3">
      <c r="A180" s="48" t="s">
        <v>173</v>
      </c>
      <c r="B180" s="51" t="str">
        <f>B3</f>
        <v>City of McFarland</v>
      </c>
      <c r="C180" s="51" t="s">
        <v>180</v>
      </c>
      <c r="D180" s="51" t="str">
        <f>B4</f>
        <v>Kern County</v>
      </c>
      <c r="E180" s="51" t="s">
        <v>180</v>
      </c>
      <c r="F180" s="51" t="s">
        <v>174</v>
      </c>
      <c r="G180" s="51" t="s">
        <v>180</v>
      </c>
      <c r="H180" s="271"/>
      <c r="I180" s="61" t="s">
        <v>274</v>
      </c>
    </row>
    <row r="181" spans="1:9" x14ac:dyDescent="0.3">
      <c r="A181" s="13" t="s">
        <v>181</v>
      </c>
      <c r="B181" s="16">
        <f>B161</f>
        <v>12023</v>
      </c>
      <c r="C181" s="55"/>
      <c r="D181" s="16">
        <f>D161</f>
        <v>864023</v>
      </c>
      <c r="E181" s="55"/>
      <c r="F181" s="16">
        <f>F161</f>
        <v>38838726</v>
      </c>
      <c r="G181" s="55"/>
      <c r="H181" s="270"/>
    </row>
    <row r="182" spans="1:9" x14ac:dyDescent="0.3">
      <c r="A182" s="13" t="s">
        <v>275</v>
      </c>
      <c r="B182" s="16">
        <f t="shared" ref="B182:F182" si="16">SUM(B163,B167,B171)</f>
        <v>290</v>
      </c>
      <c r="C182" s="55">
        <f>B182/$B$181</f>
        <v>2.4120435831323297E-2</v>
      </c>
      <c r="D182" s="16">
        <f t="shared" si="16"/>
        <v>51875</v>
      </c>
      <c r="E182" s="55">
        <f>D182/$D$181</f>
        <v>6.0038911001211774E-2</v>
      </c>
      <c r="F182" s="16">
        <f t="shared" si="16"/>
        <v>2089065</v>
      </c>
      <c r="G182" s="55">
        <f>F182/$F$181</f>
        <v>5.3788195833200089E-2</v>
      </c>
      <c r="H182" s="270"/>
    </row>
    <row r="183" spans="1:9" x14ac:dyDescent="0.3">
      <c r="A183" s="13" t="s">
        <v>276</v>
      </c>
      <c r="B183" s="16">
        <f t="shared" ref="B183:D184" si="17">SUM(B164,B168,B172)</f>
        <v>156</v>
      </c>
      <c r="C183" s="55">
        <f t="shared" ref="C183:C184" si="18">B183/$B$181</f>
        <v>1.2975130998918739E-2</v>
      </c>
      <c r="D183" s="16">
        <f t="shared" si="17"/>
        <v>46551</v>
      </c>
      <c r="E183" s="55">
        <f t="shared" ref="E183:E184" si="19">D183/$D$181</f>
        <v>5.3877037995516325E-2</v>
      </c>
      <c r="F183" s="16">
        <f t="shared" ref="F183" si="20">SUM(F164,F168,F172)</f>
        <v>2057886</v>
      </c>
      <c r="G183" s="55">
        <f t="shared" ref="G183:G184" si="21">F183/$F$181</f>
        <v>5.2985414609119777E-2</v>
      </c>
      <c r="H183" s="270"/>
    </row>
    <row r="184" spans="1:9" x14ac:dyDescent="0.3">
      <c r="A184" s="13" t="s">
        <v>277</v>
      </c>
      <c r="B184" s="16">
        <f t="shared" si="17"/>
        <v>11577</v>
      </c>
      <c r="C184" s="55">
        <f t="shared" si="18"/>
        <v>0.96290443316975793</v>
      </c>
      <c r="D184" s="16">
        <f t="shared" si="17"/>
        <v>765597</v>
      </c>
      <c r="E184" s="55">
        <f t="shared" si="19"/>
        <v>0.88608405100327192</v>
      </c>
      <c r="F184" s="16">
        <f t="shared" ref="F184" si="22">SUM(F165,F169,F173)</f>
        <v>34691775</v>
      </c>
      <c r="G184" s="55">
        <f t="shared" si="21"/>
        <v>0.89322638955768019</v>
      </c>
      <c r="H184" s="270"/>
    </row>
    <row r="185" spans="1:9" x14ac:dyDescent="0.3">
      <c r="A185" s="47" t="s">
        <v>272</v>
      </c>
    </row>
    <row r="188" spans="1:9" x14ac:dyDescent="0.3">
      <c r="A188" s="1" t="s">
        <v>278</v>
      </c>
    </row>
    <row r="189" spans="1:9" ht="28.8" x14ac:dyDescent="0.3">
      <c r="A189" s="48" t="s">
        <v>173</v>
      </c>
      <c r="B189" s="51" t="str">
        <f>B3</f>
        <v>City of McFarland</v>
      </c>
      <c r="C189" s="60" t="s">
        <v>180</v>
      </c>
      <c r="D189" s="51" t="str">
        <f>B4</f>
        <v>Kern County</v>
      </c>
      <c r="E189" s="60" t="s">
        <v>180</v>
      </c>
      <c r="F189" s="59" t="s">
        <v>174</v>
      </c>
      <c r="G189" s="60" t="s">
        <v>180</v>
      </c>
      <c r="H189" s="271"/>
    </row>
    <row r="190" spans="1:9" x14ac:dyDescent="0.3">
      <c r="A190" s="13" t="s">
        <v>279</v>
      </c>
      <c r="B190" s="16">
        <f>B182+B183</f>
        <v>446</v>
      </c>
      <c r="C190" s="55"/>
      <c r="D190" s="16">
        <f>D182+D183</f>
        <v>98426</v>
      </c>
      <c r="E190" s="55"/>
      <c r="F190" s="16">
        <f>F182+F183</f>
        <v>4146951</v>
      </c>
      <c r="G190" s="55"/>
      <c r="H190" s="271"/>
    </row>
    <row r="191" spans="1:9" x14ac:dyDescent="0.3">
      <c r="A191" s="13" t="s">
        <v>280</v>
      </c>
      <c r="B191" s="16">
        <f>'Ref. ACS-5-YR'!H1316+'Ref. ACS-5-YR'!H1319+'Ref. ACS-5-YR'!H1322+'Ref. ACS-5-YR'!H1325+'Ref. ACS-5-YR'!H1328+'Ref. ACS-5-YR'!H1331+'Ref. ACS-5-YR'!H1335+'Ref. ACS-5-YR'!H1338+'Ref. ACS-5-YR'!H1341+'Ref. ACS-5-YR'!H1344+'Ref. ACS-5-YR'!H1347+'Ref. ACS-5-YR'!H1350</f>
        <v>109</v>
      </c>
      <c r="C191" s="55">
        <f>B191/B190</f>
        <v>0.24439461883408073</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281</v>
      </c>
      <c r="B192" s="16">
        <f>'Ref. ACS-5-YR'!H1358+'Ref. ACS-5-YR'!H1361+'Ref. ACS-5-YR'!H1364+'Ref. ACS-5-YR'!H1367+'Ref. ACS-5-YR'!H1370+'Ref. ACS-5-YR'!H1373+'Ref. ACS-5-YR'!H1377+'Ref. ACS-5-YR'!H1380+'Ref. ACS-5-YR'!H1383+'Ref. ACS-5-YR'!H1386+'Ref. ACS-5-YR'!H1389+'Ref. ACS-5-YR'!H1392</f>
        <v>88</v>
      </c>
      <c r="C192" s="55">
        <f>B192/B190</f>
        <v>0.19730941704035873</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282</v>
      </c>
      <c r="B193" s="16">
        <f>SUM('Ref. ACS-5-YR'!H1400,'Ref. ACS-5-YR'!H1403,'Ref. ACS-5-YR'!H1406,'Ref. ACS-5-YR'!H1409,'Ref. ACS-5-YR'!H1412,'Ref. ACS-5-YR'!H1416+'Ref. ACS-5-YR'!H1419,'Ref. ACS-5-YR'!H1422,'Ref. ACS-5-YR'!H1425,'Ref. ACS-5-YR'!H1428)</f>
        <v>55</v>
      </c>
      <c r="C193" s="55">
        <f>B193/B190</f>
        <v>0.12331838565022421</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283</v>
      </c>
      <c r="B194" s="16">
        <f>SUM('Ref. ACS-5-YR'!H1436,'Ref. ACS-5-YR'!H1439,'Ref. ACS-5-YR'!H1442,'Ref. ACS-5-YR'!H1445,'Ref. ACS-5-YR'!H1448,'Ref. ACS-5-YR'!H1452,'Ref. ACS-5-YR'!H1455,'Ref. ACS-5-YR'!H1458,'Ref. ACS-5-YR'!H1461,'Ref. ACS-5-YR'!H1464)</f>
        <v>230</v>
      </c>
      <c r="C194" s="55">
        <f>B194/B190</f>
        <v>0.51569506726457404</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284</v>
      </c>
      <c r="B195" s="16">
        <f>SUM('Ref. ACS-5-YR'!H1472,'Ref. ACS-5-YR'!H1475,'Ref. ACS-5-YR'!H1478,'Ref. ACS-5-YR'!H1481,'Ref. ACS-5-YR'!H1484,'Ref. ACS-5-YR'!H1488,'Ref. ACS-5-YR'!H1491,'Ref. ACS-5-YR'!H1494,'Ref. ACS-5-YR'!H1497,'Ref. ACS-5-YR'!H1500)</f>
        <v>79</v>
      </c>
      <c r="C195" s="55">
        <f>B195/B190</f>
        <v>0.17713004484304934</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285</v>
      </c>
      <c r="B196" s="16">
        <f>SUM('Ref. ACS-5-YR'!H1508,'Ref. ACS-5-YR'!H1511,'Ref. ACS-5-YR'!H1514,'Ref. ACS-5-YR'!H1517,'Ref. ACS-5-YR'!H1521,'Ref. ACS-5-YR'!H1524,'Ref. ACS-5-YR'!H1527,'Ref. ACS-5-YR'!H1530)</f>
        <v>121</v>
      </c>
      <c r="C196" s="55">
        <f>B196/B190</f>
        <v>0.27130044843049328</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286</v>
      </c>
    </row>
    <row r="198" spans="1:9" x14ac:dyDescent="0.3">
      <c r="A198" s="47"/>
    </row>
    <row r="199" spans="1:9" x14ac:dyDescent="0.3">
      <c r="A199" s="1" t="s">
        <v>287</v>
      </c>
    </row>
    <row r="200" spans="1:9" ht="28.8" x14ac:dyDescent="0.3">
      <c r="A200" s="48"/>
      <c r="B200" s="51" t="str">
        <f>B3</f>
        <v>City of McFarland</v>
      </c>
      <c r="C200" s="51" t="str">
        <f>B4</f>
        <v>Kern County</v>
      </c>
      <c r="D200" s="51" t="s">
        <v>288</v>
      </c>
    </row>
    <row r="201" spans="1:9" x14ac:dyDescent="0.3">
      <c r="A201" s="13" t="s">
        <v>289</v>
      </c>
      <c r="B201" s="16">
        <f>VLOOKUP(Population!B211,'Ref. DDS_Pivot'!A$2:K$465,5,FALSE)</f>
        <v>137</v>
      </c>
      <c r="C201" s="16">
        <f>VLOOKUP(C211,'Ref. DDS_Pivot'!A$467:K$527,5,FALSE)</f>
        <v>8698</v>
      </c>
      <c r="D201" s="16">
        <v>309381</v>
      </c>
      <c r="I201" s="61" t="s">
        <v>2502</v>
      </c>
    </row>
    <row r="202" spans="1:9" x14ac:dyDescent="0.3">
      <c r="A202" s="13" t="s">
        <v>290</v>
      </c>
      <c r="B202" s="16">
        <f>VLOOKUP(Population!B211,'Ref. DDS_Pivot'!A$2:K$465,6,FALSE)</f>
        <v>5</v>
      </c>
      <c r="C202" s="16">
        <f>VLOOKUP(C211,'Ref. DDS_Pivot'!A$467:K$527,6,FALSE)</f>
        <v>909</v>
      </c>
      <c r="D202" s="16">
        <v>27881</v>
      </c>
      <c r="I202" s="37"/>
    </row>
    <row r="203" spans="1:9" x14ac:dyDescent="0.3">
      <c r="A203" s="13" t="s">
        <v>291</v>
      </c>
      <c r="B203" s="16">
        <f>VLOOKUP(Population!B211,'Ref. DDS_Pivot'!A$2:K$465,7,FALSE)</f>
        <v>5</v>
      </c>
      <c r="C203" s="16">
        <f>VLOOKUP(C211,'Ref. DDS_Pivot'!A$467:K$527,7,FALSE)</f>
        <v>461</v>
      </c>
      <c r="D203" s="16">
        <v>23728</v>
      </c>
      <c r="I203" s="37"/>
    </row>
    <row r="204" spans="1:9" x14ac:dyDescent="0.3">
      <c r="A204" s="13" t="s">
        <v>292</v>
      </c>
      <c r="B204" s="16">
        <f>VLOOKUP(Population!B211,'Ref. DDS_Pivot'!A$2:K$465,8,FALSE)</f>
        <v>12</v>
      </c>
      <c r="C204" s="16">
        <f>VLOOKUP(C211,'Ref. DDS_Pivot'!A$467:K$527,8,FALSE)</f>
        <v>157</v>
      </c>
      <c r="D204" s="16">
        <v>6188</v>
      </c>
      <c r="I204" s="37"/>
    </row>
    <row r="205" spans="1:9" x14ac:dyDescent="0.3">
      <c r="A205" s="13" t="s">
        <v>293</v>
      </c>
      <c r="B205" s="16">
        <f>VLOOKUP(Population!B211,'Ref. DDS_Pivot'!A$2:K$465,9,FALSE)</f>
        <v>5</v>
      </c>
      <c r="C205" s="16">
        <f>VLOOKUP(C211,'Ref. DDS_Pivot'!A$467:K$527,9,FALSE)</f>
        <v>402</v>
      </c>
      <c r="D205" s="16">
        <v>8288</v>
      </c>
      <c r="I205" s="37"/>
    </row>
    <row r="206" spans="1:9" x14ac:dyDescent="0.3">
      <c r="A206" s="13" t="s">
        <v>294</v>
      </c>
      <c r="B206" s="16">
        <f>VLOOKUP(Population!B211,'Ref. DDS_Pivot'!A$2:K$465,10,FALSE)</f>
        <v>0</v>
      </c>
      <c r="C206" s="16">
        <f>VLOOKUP(C211,'Ref. DDS_Pivot'!A$467:K$527,10,FALSE)</f>
        <v>106</v>
      </c>
      <c r="D206" s="16">
        <v>4792</v>
      </c>
      <c r="I206" s="37"/>
    </row>
    <row r="207" spans="1:9" x14ac:dyDescent="0.3">
      <c r="A207" s="47" t="s">
        <v>2526</v>
      </c>
      <c r="I207" s="37"/>
    </row>
    <row r="208" spans="1:9" x14ac:dyDescent="0.3">
      <c r="A208" s="47"/>
      <c r="I208" s="37"/>
    </row>
    <row r="209" spans="1:9" x14ac:dyDescent="0.3">
      <c r="A209" s="47"/>
      <c r="I209" s="37"/>
    </row>
    <row r="210" spans="1:9" x14ac:dyDescent="0.3">
      <c r="A210" s="1" t="s">
        <v>295</v>
      </c>
      <c r="I210" s="37"/>
    </row>
    <row r="211" spans="1:9" ht="33" customHeight="1" x14ac:dyDescent="0.3">
      <c r="A211" s="48"/>
      <c r="B211" s="51" t="str">
        <f>B3</f>
        <v>City of McFarland</v>
      </c>
      <c r="C211" s="51" t="str">
        <f>B4</f>
        <v>Kern County</v>
      </c>
      <c r="D211" s="51" t="s">
        <v>288</v>
      </c>
      <c r="I211" s="37"/>
    </row>
    <row r="212" spans="1:9" x14ac:dyDescent="0.3">
      <c r="A212" s="13" t="s">
        <v>296</v>
      </c>
      <c r="B212" s="16">
        <f>VLOOKUP(Population!B211,'Ref. DDS_Pivot'!A$2:K$465,3,FALSE)</f>
        <v>98</v>
      </c>
      <c r="C212" s="16">
        <f>VLOOKUP(C211,'Ref. DDS_Pivot'!A$467:K$527,3,FALSE)</f>
        <v>5594</v>
      </c>
      <c r="D212" s="16">
        <v>192384</v>
      </c>
      <c r="I212" s="37"/>
    </row>
    <row r="213" spans="1:9" x14ac:dyDescent="0.3">
      <c r="A213" s="13" t="s">
        <v>297</v>
      </c>
      <c r="B213" s="16">
        <f>VLOOKUP(Population!B211,'Ref. DDS_Pivot'!A$2:K$465,4,FALSE)</f>
        <v>57</v>
      </c>
      <c r="C213" s="16">
        <f>VLOOKUP(C211,'Ref. DDS_Pivot'!A$467:K$527,4,FALSE)</f>
        <v>5101</v>
      </c>
      <c r="D213" s="16">
        <v>185353</v>
      </c>
      <c r="I213" s="37"/>
    </row>
    <row r="214" spans="1:9" x14ac:dyDescent="0.3">
      <c r="A214" s="13" t="s">
        <v>171</v>
      </c>
      <c r="B214" s="16">
        <f>SUM(B212:B213)</f>
        <v>155</v>
      </c>
      <c r="C214" s="16">
        <f>SUM(C212:C213)</f>
        <v>10695</v>
      </c>
      <c r="D214" s="16">
        <f>SUM(D212:D213)</f>
        <v>377737</v>
      </c>
      <c r="I214" s="37"/>
    </row>
    <row r="215" spans="1:9" x14ac:dyDescent="0.3">
      <c r="A215" s="47" t="s">
        <v>2526</v>
      </c>
      <c r="I215" s="37"/>
    </row>
    <row r="216" spans="1:9" x14ac:dyDescent="0.3">
      <c r="A216" s="47"/>
      <c r="I216" s="37"/>
    </row>
    <row r="217" spans="1:9" x14ac:dyDescent="0.3">
      <c r="C217" s="54"/>
      <c r="I217" s="37"/>
    </row>
    <row r="218" spans="1:9" x14ac:dyDescent="0.3">
      <c r="A218" s="1" t="s">
        <v>298</v>
      </c>
      <c r="I218" s="37"/>
    </row>
    <row r="219" spans="1:9" x14ac:dyDescent="0.3">
      <c r="A219" s="48"/>
      <c r="B219" s="41">
        <v>2010</v>
      </c>
      <c r="C219" s="79" t="s">
        <v>180</v>
      </c>
      <c r="D219" s="79">
        <v>2015</v>
      </c>
      <c r="E219" s="79" t="s">
        <v>180</v>
      </c>
      <c r="F219" s="79">
        <v>2020</v>
      </c>
      <c r="G219" s="79" t="s">
        <v>180</v>
      </c>
      <c r="I219" s="37"/>
    </row>
    <row r="220" spans="1:9" x14ac:dyDescent="0.3">
      <c r="A220" s="13" t="s">
        <v>181</v>
      </c>
      <c r="B220" s="16">
        <f>'Ref. ACS-5-YR Add.'!B72</f>
        <v>527</v>
      </c>
      <c r="C220" s="115">
        <f t="shared" ref="C220:C233" si="23">B220/$B$220</f>
        <v>1</v>
      </c>
      <c r="D220" s="16">
        <f>'Ref. ACS-5-YR Add.'!E72</f>
        <v>504</v>
      </c>
      <c r="E220" s="115">
        <f t="shared" ref="E220:E233" si="24">D220/$D$220</f>
        <v>1</v>
      </c>
      <c r="F220" s="16">
        <f>'Ref. ACS-5-YR Add.'!H72</f>
        <v>539</v>
      </c>
      <c r="G220" s="115">
        <f t="shared" ref="G220:G233" si="25">F220/$F$220</f>
        <v>1</v>
      </c>
      <c r="I220" s="37"/>
    </row>
    <row r="221" spans="1:9" x14ac:dyDescent="0.3">
      <c r="A221" s="13" t="s">
        <v>299</v>
      </c>
      <c r="B221" s="16">
        <f>'Ref. ACS-5-YR Add.'!B73</f>
        <v>55</v>
      </c>
      <c r="C221" s="115">
        <f t="shared" si="23"/>
        <v>0.10436432637571158</v>
      </c>
      <c r="D221" s="16">
        <f>'Ref. ACS-5-YR Add.'!E73</f>
        <v>291</v>
      </c>
      <c r="E221" s="115">
        <f t="shared" si="24"/>
        <v>0.57738095238095233</v>
      </c>
      <c r="F221" s="16">
        <f>'Ref. ACS-5-YR Add.'!H73</f>
        <v>211</v>
      </c>
      <c r="G221" s="115">
        <f t="shared" si="25"/>
        <v>0.39146567717996289</v>
      </c>
      <c r="I221" s="37"/>
    </row>
    <row r="222" spans="1:9" x14ac:dyDescent="0.3">
      <c r="A222" s="13" t="s">
        <v>300</v>
      </c>
      <c r="B222" s="16">
        <f>'Ref. ACS-5-YR Add.'!B74</f>
        <v>82</v>
      </c>
      <c r="C222" s="115">
        <f t="shared" si="23"/>
        <v>0.15559772296015181</v>
      </c>
      <c r="D222" s="16">
        <f>'Ref. ACS-5-YR Add.'!E74</f>
        <v>98</v>
      </c>
      <c r="E222" s="115">
        <f t="shared" si="24"/>
        <v>0.19444444444444445</v>
      </c>
      <c r="F222" s="16">
        <f>'Ref. ACS-5-YR Add.'!H74</f>
        <v>116</v>
      </c>
      <c r="G222" s="115">
        <f t="shared" si="25"/>
        <v>0.21521335807050093</v>
      </c>
      <c r="I222" s="37"/>
    </row>
    <row r="223" spans="1:9" x14ac:dyDescent="0.3">
      <c r="A223" s="13" t="s">
        <v>301</v>
      </c>
      <c r="B223" s="16">
        <f>'Ref. ACS-5-YR Add.'!B75</f>
        <v>86</v>
      </c>
      <c r="C223" s="115">
        <f t="shared" si="23"/>
        <v>0.16318785578747627</v>
      </c>
      <c r="D223" s="16">
        <f>'Ref. ACS-5-YR Add.'!E75</f>
        <v>93</v>
      </c>
      <c r="E223" s="115">
        <f t="shared" si="24"/>
        <v>0.18452380952380953</v>
      </c>
      <c r="F223" s="16">
        <f>'Ref. ACS-5-YR Add.'!H75</f>
        <v>235</v>
      </c>
      <c r="G223" s="115">
        <f t="shared" si="25"/>
        <v>0.4359925788497217</v>
      </c>
      <c r="I223" s="37"/>
    </row>
    <row r="224" spans="1:9" x14ac:dyDescent="0.3">
      <c r="A224" s="13" t="s">
        <v>302</v>
      </c>
      <c r="B224" s="16">
        <f>'Ref. ACS-5-YR Add.'!B76</f>
        <v>428</v>
      </c>
      <c r="C224" s="115">
        <f t="shared" si="23"/>
        <v>0.81214421252371916</v>
      </c>
      <c r="D224" s="16">
        <f>'Ref. ACS-5-YR Add.'!E76</f>
        <v>446</v>
      </c>
      <c r="E224" s="115">
        <f t="shared" si="24"/>
        <v>0.88492063492063489</v>
      </c>
      <c r="F224" s="16">
        <f>'Ref. ACS-5-YR Add.'!H76</f>
        <v>509</v>
      </c>
      <c r="G224" s="115">
        <f t="shared" si="25"/>
        <v>0.94434137291280151</v>
      </c>
      <c r="I224" s="37"/>
    </row>
    <row r="225" spans="1:9" x14ac:dyDescent="0.3">
      <c r="A225" s="13" t="s">
        <v>303</v>
      </c>
      <c r="B225" s="16">
        <f>'Ref. ACS-5-YR Add.'!B77</f>
        <v>35</v>
      </c>
      <c r="C225" s="115">
        <f t="shared" si="23"/>
        <v>6.6413662239089177E-2</v>
      </c>
      <c r="D225" s="16">
        <f>'Ref. ACS-5-YR Add.'!E77</f>
        <v>124</v>
      </c>
      <c r="E225" s="115">
        <f t="shared" si="24"/>
        <v>0.24603174603174602</v>
      </c>
      <c r="F225" s="16">
        <f>'Ref. ACS-5-YR Add.'!H77</f>
        <v>53</v>
      </c>
      <c r="G225" s="115">
        <f t="shared" si="25"/>
        <v>9.8330241187384038E-2</v>
      </c>
    </row>
    <row r="226" spans="1:9" x14ac:dyDescent="0.3">
      <c r="A226" s="13" t="s">
        <v>304</v>
      </c>
      <c r="B226" s="16">
        <f>'Ref. ACS-5-YR Add.'!B78</f>
        <v>0</v>
      </c>
      <c r="C226" s="115">
        <f t="shared" si="23"/>
        <v>0</v>
      </c>
      <c r="D226" s="16">
        <f>'Ref. ACS-5-YR Add.'!E78</f>
        <v>0</v>
      </c>
      <c r="E226" s="115">
        <f t="shared" si="24"/>
        <v>0</v>
      </c>
      <c r="F226" s="16">
        <f>'Ref. ACS-5-YR Add.'!H78</f>
        <v>0</v>
      </c>
      <c r="G226" s="115">
        <f t="shared" si="25"/>
        <v>0</v>
      </c>
    </row>
    <row r="227" spans="1:9" x14ac:dyDescent="0.3">
      <c r="A227" s="13" t="s">
        <v>305</v>
      </c>
      <c r="B227" s="16">
        <f>'Ref. ACS-5-YR Add.'!B79</f>
        <v>22</v>
      </c>
      <c r="C227" s="115">
        <f t="shared" si="23"/>
        <v>4.1745730550284632E-2</v>
      </c>
      <c r="D227" s="16">
        <f>'Ref. ACS-5-YR Add.'!E79</f>
        <v>0</v>
      </c>
      <c r="E227" s="115">
        <f t="shared" si="24"/>
        <v>0</v>
      </c>
      <c r="F227" s="16">
        <f>'Ref. ACS-5-YR Add.'!H79</f>
        <v>0</v>
      </c>
      <c r="G227" s="115">
        <f t="shared" si="25"/>
        <v>0</v>
      </c>
      <c r="H227" s="271"/>
    </row>
    <row r="228" spans="1:9" x14ac:dyDescent="0.3">
      <c r="A228" s="13" t="s">
        <v>306</v>
      </c>
      <c r="B228" s="16">
        <f>'Ref. ACS-5-YR Add.'!B80</f>
        <v>0</v>
      </c>
      <c r="C228" s="115">
        <f t="shared" si="23"/>
        <v>0</v>
      </c>
      <c r="D228" s="16">
        <f>'Ref. ACS-5-YR Add.'!E80</f>
        <v>0</v>
      </c>
      <c r="E228" s="115">
        <f t="shared" si="24"/>
        <v>0</v>
      </c>
      <c r="F228" s="16">
        <f>'Ref. ACS-5-YR Add.'!H80</f>
        <v>0</v>
      </c>
      <c r="G228" s="115">
        <f t="shared" si="25"/>
        <v>0</v>
      </c>
      <c r="H228" s="270"/>
    </row>
    <row r="229" spans="1:9" x14ac:dyDescent="0.3">
      <c r="A229" s="13" t="s">
        <v>307</v>
      </c>
      <c r="B229" s="16">
        <f>'Ref. ACS-5-YR Add.'!B81</f>
        <v>47</v>
      </c>
      <c r="C229" s="115">
        <f t="shared" si="23"/>
        <v>8.9184060721062622E-2</v>
      </c>
      <c r="D229" s="16">
        <f>'Ref. ACS-5-YR Add.'!E81</f>
        <v>32</v>
      </c>
      <c r="E229" s="115">
        <f t="shared" si="24"/>
        <v>6.3492063492063489E-2</v>
      </c>
      <c r="F229" s="16">
        <f>'Ref. ACS-5-YR Add.'!H81</f>
        <v>6</v>
      </c>
      <c r="G229" s="115">
        <f t="shared" si="25"/>
        <v>1.1131725417439703E-2</v>
      </c>
      <c r="H229" s="270"/>
      <c r="I229" s="42" t="str">
        <f>A234</f>
        <v>Source: U.S. Census Bureau, ACS16-20 (5-year Estimates), Table C24050.</v>
      </c>
    </row>
    <row r="230" spans="1:9" x14ac:dyDescent="0.3">
      <c r="A230" s="13" t="s">
        <v>308</v>
      </c>
      <c r="B230" s="16">
        <f>'Ref. ACS-5-YR Add.'!B82</f>
        <v>15</v>
      </c>
      <c r="C230" s="115">
        <f t="shared" si="23"/>
        <v>2.8462998102466792E-2</v>
      </c>
      <c r="D230" s="16">
        <f>'Ref. ACS-5-YR Add.'!E82</f>
        <v>23</v>
      </c>
      <c r="E230" s="115">
        <f t="shared" si="24"/>
        <v>4.5634920634920632E-2</v>
      </c>
      <c r="F230" s="16">
        <f>'Ref. ACS-5-YR Add.'!H82</f>
        <v>12</v>
      </c>
      <c r="G230" s="115">
        <f t="shared" si="25"/>
        <v>2.2263450834879406E-2</v>
      </c>
      <c r="H230" s="270"/>
      <c r="I230" s="289" t="s">
        <v>2504</v>
      </c>
    </row>
    <row r="231" spans="1:9" x14ac:dyDescent="0.3">
      <c r="A231" s="13" t="s">
        <v>309</v>
      </c>
      <c r="B231" s="16">
        <f>'Ref. ACS-5-YR Add.'!B83</f>
        <v>0</v>
      </c>
      <c r="C231" s="115">
        <f t="shared" si="23"/>
        <v>0</v>
      </c>
      <c r="D231" s="16">
        <f>'Ref. ACS-5-YR Add.'!E83</f>
        <v>0</v>
      </c>
      <c r="E231" s="115">
        <f t="shared" si="24"/>
        <v>0</v>
      </c>
      <c r="F231" s="16">
        <f>'Ref. ACS-5-YR Add.'!H83</f>
        <v>27</v>
      </c>
      <c r="G231" s="115">
        <f t="shared" si="25"/>
        <v>5.0092764378478663E-2</v>
      </c>
      <c r="H231" s="270"/>
    </row>
    <row r="232" spans="1:9" x14ac:dyDescent="0.3">
      <c r="A232" s="13" t="s">
        <v>310</v>
      </c>
      <c r="B232" s="16">
        <f>'Ref. ACS-5-YR Add.'!B84</f>
        <v>0</v>
      </c>
      <c r="C232" s="115">
        <f t="shared" si="23"/>
        <v>0</v>
      </c>
      <c r="D232" s="16">
        <f>'Ref. ACS-5-YR Add.'!E84</f>
        <v>9</v>
      </c>
      <c r="E232" s="115">
        <f t="shared" si="24"/>
        <v>1.7857142857142856E-2</v>
      </c>
      <c r="F232" s="16">
        <f>'Ref. ACS-5-YR Add.'!H84</f>
        <v>27</v>
      </c>
      <c r="G232" s="115">
        <f t="shared" si="25"/>
        <v>5.0092764378478663E-2</v>
      </c>
      <c r="H232" s="270"/>
    </row>
    <row r="233" spans="1:9" x14ac:dyDescent="0.3">
      <c r="A233" s="13" t="s">
        <v>311</v>
      </c>
      <c r="B233" s="16">
        <f>'Ref. ACS-5-YR Add.'!B85</f>
        <v>0</v>
      </c>
      <c r="C233" s="115">
        <f t="shared" si="23"/>
        <v>0</v>
      </c>
      <c r="D233" s="16">
        <f>'Ref. ACS-5-YR Add.'!E85</f>
        <v>24</v>
      </c>
      <c r="E233" s="115">
        <f t="shared" si="24"/>
        <v>4.7619047619047616E-2</v>
      </c>
      <c r="F233" s="16">
        <f>'Ref. ACS-5-YR Add.'!H85</f>
        <v>29</v>
      </c>
      <c r="G233" s="115">
        <f t="shared" si="25"/>
        <v>5.3803339517625233E-2</v>
      </c>
      <c r="H233" s="270"/>
    </row>
    <row r="234" spans="1:9" x14ac:dyDescent="0.3">
      <c r="A234" t="s">
        <v>312</v>
      </c>
    </row>
    <row r="235" spans="1:9" x14ac:dyDescent="0.3">
      <c r="D235" s="2"/>
      <c r="I235" s="61" t="s">
        <v>2503</v>
      </c>
    </row>
    <row r="236" spans="1:9" x14ac:dyDescent="0.3">
      <c r="A236" s="1" t="s">
        <v>313</v>
      </c>
      <c r="C236" s="114" t="s">
        <v>180</v>
      </c>
      <c r="D236" s="114"/>
      <c r="E236" s="114" t="s">
        <v>180</v>
      </c>
      <c r="F236" s="114"/>
      <c r="G236" s="114" t="s">
        <v>180</v>
      </c>
      <c r="I236" s="37"/>
    </row>
    <row r="237" spans="1:9" ht="28.8" x14ac:dyDescent="0.3">
      <c r="A237" s="48" t="s">
        <v>173</v>
      </c>
      <c r="B237" s="60" t="str">
        <f>' Economic Conditions'!B3</f>
        <v>City of McFarland</v>
      </c>
      <c r="C237" s="60" t="str">
        <f>' Economic Conditions'!B3</f>
        <v>City of McFarland</v>
      </c>
      <c r="D237" s="60" t="str">
        <f>' Economic Conditions'!B4</f>
        <v>Kern County</v>
      </c>
      <c r="E237" s="60" t="str">
        <f>' Economic Conditions'!B4</f>
        <v>Kern County</v>
      </c>
      <c r="F237" s="60" t="s">
        <v>174</v>
      </c>
      <c r="G237" s="60" t="s">
        <v>174</v>
      </c>
      <c r="I237" s="37"/>
    </row>
    <row r="238" spans="1:9" x14ac:dyDescent="0.3">
      <c r="A238" s="13" t="s">
        <v>181</v>
      </c>
      <c r="B238" s="16">
        <f>'Ref. ACS-5-YR Add.'!H72</f>
        <v>539</v>
      </c>
      <c r="C238" s="55"/>
      <c r="D238" s="16">
        <f>'Ref. ACS-5-YR Add.'!R62</f>
        <v>346787</v>
      </c>
      <c r="E238" s="55"/>
      <c r="F238" s="16">
        <f>'Ref. ACS-5-YR Add.'!AB62</f>
        <v>18646894</v>
      </c>
      <c r="G238" s="55"/>
      <c r="I238" s="37"/>
    </row>
    <row r="239" spans="1:9" x14ac:dyDescent="0.3">
      <c r="A239" s="13" t="s">
        <v>299</v>
      </c>
      <c r="B239" s="16">
        <f>'Ref. ACS-5-YR Add.'!H73</f>
        <v>211</v>
      </c>
      <c r="C239" s="55">
        <f>'Ref. ACS-5-YR Add.'!I73</f>
        <v>4.9299065420560749E-2</v>
      </c>
      <c r="D239" s="16">
        <f>'Ref. ACS-5-YR Add.'!R63</f>
        <v>50819</v>
      </c>
      <c r="E239" s="55">
        <f>'Ref. ACS-5-YR Add.'!S63</f>
        <v>0.14654240210849886</v>
      </c>
      <c r="F239" s="16">
        <f>'Ref. ACS-5-YR Add.'!AB63</f>
        <v>394290</v>
      </c>
      <c r="G239" s="55">
        <f>'Ref. ACS-5-YR Add.'!AC63</f>
        <v>2.1000000000000001E-2</v>
      </c>
      <c r="I239" s="37"/>
    </row>
    <row r="240" spans="1:9" x14ac:dyDescent="0.3">
      <c r="A240" s="13" t="s">
        <v>300</v>
      </c>
      <c r="B240" s="16">
        <f>'Ref. ACS-5-YR Add.'!H74</f>
        <v>116</v>
      </c>
      <c r="C240" s="55">
        <f>'Ref. ACS-5-YR Add.'!I74</f>
        <v>2.7102803738317756E-2</v>
      </c>
      <c r="D240" s="16">
        <f>'Ref. ACS-5-YR Add.'!R64</f>
        <v>24779</v>
      </c>
      <c r="E240" s="55">
        <f>'Ref. ACS-5-YR Add.'!S64</f>
        <v>7.1453082151291716E-2</v>
      </c>
      <c r="F240" s="16">
        <f>'Ref. ACS-5-YR Add.'!AB64</f>
        <v>1190537</v>
      </c>
      <c r="G240" s="55">
        <f>'Ref. ACS-5-YR Add.'!AC64</f>
        <v>6.4000000000000001E-2</v>
      </c>
      <c r="I240" s="37"/>
    </row>
    <row r="241" spans="1:9" x14ac:dyDescent="0.3">
      <c r="A241" s="13" t="s">
        <v>301</v>
      </c>
      <c r="B241" s="16">
        <f>'Ref. ACS-5-YR Add.'!H75</f>
        <v>235</v>
      </c>
      <c r="C241" s="55">
        <f>'Ref. ACS-5-YR Add.'!I75</f>
        <v>5.4906542056074766E-2</v>
      </c>
      <c r="D241" s="16">
        <f>'Ref. ACS-5-YR Add.'!R65</f>
        <v>18663</v>
      </c>
      <c r="E241" s="55">
        <f>'Ref. ACS-5-YR Add.'!S65</f>
        <v>5.3816896250436147E-2</v>
      </c>
      <c r="F241" s="16">
        <f>'Ref. ACS-5-YR Add.'!AB65</f>
        <v>1676497</v>
      </c>
      <c r="G241" s="55">
        <f>'Ref. ACS-5-YR Add.'!AC65</f>
        <v>0.09</v>
      </c>
      <c r="I241" s="37"/>
    </row>
    <row r="242" spans="1:9" x14ac:dyDescent="0.3">
      <c r="A242" s="13" t="s">
        <v>302</v>
      </c>
      <c r="B242" s="16">
        <f>'Ref. ACS-5-YR Add.'!H76</f>
        <v>509</v>
      </c>
      <c r="C242" s="55">
        <f>'Ref. ACS-5-YR Add.'!I76</f>
        <v>0.11892523364485981</v>
      </c>
      <c r="D242" s="16">
        <f>'Ref. ACS-5-YR Add.'!R66</f>
        <v>9194</v>
      </c>
      <c r="E242" s="55">
        <f>'Ref. ACS-5-YR Add.'!S66</f>
        <v>2.6511951140036967E-2</v>
      </c>
      <c r="F242" s="16">
        <f>'Ref. ACS-5-YR Add.'!AB66</f>
        <v>514234</v>
      </c>
      <c r="G242" s="55">
        <f>'Ref. ACS-5-YR Add.'!AC66</f>
        <v>2.8000000000000001E-2</v>
      </c>
      <c r="I242" s="37"/>
    </row>
    <row r="243" spans="1:9" x14ac:dyDescent="0.3">
      <c r="A243" s="13" t="s">
        <v>303</v>
      </c>
      <c r="B243" s="16">
        <f>'Ref. ACS-5-YR Add.'!H77</f>
        <v>53</v>
      </c>
      <c r="C243" s="55">
        <f>'Ref. ACS-5-YR Add.'!I77</f>
        <v>1.2383177570093457E-2</v>
      </c>
      <c r="D243" s="16">
        <f>'Ref. ACS-5-YR Add.'!R67</f>
        <v>36250</v>
      </c>
      <c r="E243" s="55">
        <f>'Ref. ACS-5-YR Add.'!S67</f>
        <v>0.10453102336592779</v>
      </c>
      <c r="F243" s="16">
        <f>'Ref. ACS-5-YR Add.'!AB67</f>
        <v>1942421</v>
      </c>
      <c r="G243" s="55">
        <f>'Ref. ACS-5-YR Add.'!AC67</f>
        <v>0.104</v>
      </c>
      <c r="I243" s="37"/>
    </row>
    <row r="244" spans="1:9" x14ac:dyDescent="0.3">
      <c r="A244" s="13" t="s">
        <v>304</v>
      </c>
      <c r="B244" s="16">
        <f>'Ref. ACS-5-YR Add.'!H78</f>
        <v>0</v>
      </c>
      <c r="C244" s="55">
        <f>'Ref. ACS-5-YR Add.'!I78</f>
        <v>0</v>
      </c>
      <c r="D244" s="16">
        <f>'Ref. ACS-5-YR Add.'!R68</f>
        <v>21163</v>
      </c>
      <c r="E244" s="55">
        <f>'Ref. ACS-5-YR Add.'!S68</f>
        <v>6.1025932344638066E-2</v>
      </c>
      <c r="F244" s="16">
        <f>'Ref. ACS-5-YR Add.'!AB68</f>
        <v>1028818</v>
      </c>
      <c r="G244" s="55">
        <f>'Ref. ACS-5-YR Add.'!AC68</f>
        <v>5.5E-2</v>
      </c>
      <c r="I244" s="37"/>
    </row>
    <row r="245" spans="1:9" x14ac:dyDescent="0.3">
      <c r="A245" s="13" t="s">
        <v>305</v>
      </c>
      <c r="B245" s="16">
        <f>'Ref. ACS-5-YR Add.'!H79</f>
        <v>0</v>
      </c>
      <c r="C245" s="55">
        <f>'Ref. ACS-5-YR Add.'!I79</f>
        <v>0</v>
      </c>
      <c r="D245" s="16">
        <f>'Ref. ACS-5-YR Add.'!R69</f>
        <v>3351</v>
      </c>
      <c r="E245" s="55">
        <f>'Ref. ACS-5-YR Add.'!S69</f>
        <v>9.662991980668249E-3</v>
      </c>
      <c r="F245" s="16">
        <f>'Ref. ACS-5-YR Add.'!AB69</f>
        <v>542674</v>
      </c>
      <c r="G245" s="55">
        <f>'Ref. ACS-5-YR Add.'!AC69</f>
        <v>2.9000000000000001E-2</v>
      </c>
      <c r="I245" s="37"/>
    </row>
    <row r="246" spans="1:9" x14ac:dyDescent="0.3">
      <c r="A246" s="13" t="s">
        <v>306</v>
      </c>
      <c r="B246" s="16">
        <f>'Ref. ACS-5-YR Add.'!H80</f>
        <v>0</v>
      </c>
      <c r="C246" s="55">
        <f>'Ref. ACS-5-YR Add.'!I80</f>
        <v>0</v>
      </c>
      <c r="D246" s="16">
        <f>'Ref. ACS-5-YR Add.'!R70</f>
        <v>12571</v>
      </c>
      <c r="E246" s="55">
        <f>'Ref. ACS-5-YR Add.'!S70</f>
        <v>3.6249917096084917E-2</v>
      </c>
      <c r="F246" s="16">
        <f>'Ref. ACS-5-YR Add.'!AB70</f>
        <v>1118253</v>
      </c>
      <c r="G246" s="55">
        <f>'Ref. ACS-5-YR Add.'!AC70</f>
        <v>0.06</v>
      </c>
      <c r="I246" s="37"/>
    </row>
    <row r="247" spans="1:9" x14ac:dyDescent="0.3">
      <c r="A247" s="13" t="s">
        <v>307</v>
      </c>
      <c r="B247" s="16">
        <f>'Ref. ACS-5-YR Add.'!H81</f>
        <v>6</v>
      </c>
      <c r="C247" s="55">
        <f>'Ref. ACS-5-YR Add.'!I81</f>
        <v>1.4018691588785046E-3</v>
      </c>
      <c r="D247" s="16">
        <f>'Ref. ACS-5-YR Add.'!R71</f>
        <v>27651</v>
      </c>
      <c r="E247" s="55">
        <f>'Ref. ACS-5-YR Add.'!S71</f>
        <v>7.9734822816310877E-2</v>
      </c>
      <c r="F247" s="16">
        <f>'Ref. ACS-5-YR Add.'!AB71</f>
        <v>2581266</v>
      </c>
      <c r="G247" s="55">
        <f>'Ref. ACS-5-YR Add.'!AC71</f>
        <v>0.13800000000000001</v>
      </c>
      <c r="I247" s="37"/>
    </row>
    <row r="248" spans="1:9" x14ac:dyDescent="0.3">
      <c r="A248" s="13" t="s">
        <v>308</v>
      </c>
      <c r="B248" s="16">
        <f>'Ref. ACS-5-YR Add.'!H82</f>
        <v>12</v>
      </c>
      <c r="C248" s="55">
        <f>'Ref. ACS-5-YR Add.'!I82</f>
        <v>2.8037383177570091E-3</v>
      </c>
      <c r="D248" s="16">
        <f>'Ref. ACS-5-YR Add.'!R72</f>
        <v>73883</v>
      </c>
      <c r="E248" s="55">
        <f>'Ref. ACS-5-YR Add.'!S72</f>
        <v>0.21305008549916807</v>
      </c>
      <c r="F248" s="16">
        <f>'Ref. ACS-5-YR Add.'!AB72</f>
        <v>3960265</v>
      </c>
      <c r="G248" s="55">
        <f>'Ref. ACS-5-YR Add.'!AC72</f>
        <v>0.21199999999999999</v>
      </c>
      <c r="I248" s="37"/>
    </row>
    <row r="249" spans="1:9" x14ac:dyDescent="0.3">
      <c r="A249" s="13" t="s">
        <v>309</v>
      </c>
      <c r="B249" s="16">
        <f>'Ref. ACS-5-YR Add.'!H83</f>
        <v>27</v>
      </c>
      <c r="C249" s="55">
        <f>'Ref. ACS-5-YR Add.'!I83</f>
        <v>6.3084112149532712E-3</v>
      </c>
      <c r="D249" s="16">
        <f>'Ref. ACS-5-YR Add.'!R73</f>
        <v>29302</v>
      </c>
      <c r="E249" s="55">
        <f>'Ref. ACS-5-YR Add.'!S73</f>
        <v>8.4495670252921817E-2</v>
      </c>
      <c r="F249" s="16">
        <f>'Ref. ACS-5-YR Add.'!AB73</f>
        <v>1894858</v>
      </c>
      <c r="G249" s="55">
        <f>'Ref. ACS-5-YR Add.'!AC73</f>
        <v>0.10199999999999999</v>
      </c>
      <c r="I249" s="37"/>
    </row>
    <row r="250" spans="1:9" x14ac:dyDescent="0.3">
      <c r="A250" s="13" t="s">
        <v>310</v>
      </c>
      <c r="B250" s="16">
        <f>'Ref. ACS-5-YR Add.'!H84</f>
        <v>27</v>
      </c>
      <c r="C250" s="55">
        <f>'Ref. ACS-5-YR Add.'!I84</f>
        <v>6.3084112149532712E-3</v>
      </c>
      <c r="D250" s="16">
        <f>'Ref. ACS-5-YR Add.'!R74</f>
        <v>15744</v>
      </c>
      <c r="E250" s="55">
        <f>'Ref. ACS-5-YR Add.'!S74</f>
        <v>4.539962570684599E-2</v>
      </c>
      <c r="F250" s="16">
        <f>'Ref. ACS-5-YR Add.'!AB74</f>
        <v>952302</v>
      </c>
      <c r="G250" s="55">
        <f>'Ref. ACS-5-YR Add.'!AC74</f>
        <v>5.0999999999999997E-2</v>
      </c>
      <c r="I250" s="37"/>
    </row>
    <row r="251" spans="1:9" x14ac:dyDescent="0.3">
      <c r="A251" s="13" t="s">
        <v>311</v>
      </c>
      <c r="B251" s="16">
        <f>'Ref. ACS-5-YR Add.'!H85</f>
        <v>29</v>
      </c>
      <c r="C251" s="55">
        <f>'Ref. ACS-5-YR Add.'!I85</f>
        <v>6.775700934579439E-3</v>
      </c>
      <c r="D251" s="16">
        <f>'Ref. ACS-5-YR Add.'!R75</f>
        <v>23417</v>
      </c>
      <c r="E251" s="55">
        <f>'Ref. ACS-5-YR Add.'!S75</f>
        <v>6.7525599287170515E-2</v>
      </c>
      <c r="F251" s="16">
        <f>'Ref. ACS-5-YR Add.'!AB75</f>
        <v>850479</v>
      </c>
      <c r="G251" s="55">
        <f>'Ref. ACS-5-YR Add.'!AC75</f>
        <v>4.5999999999999999E-2</v>
      </c>
      <c r="I251" s="37"/>
    </row>
    <row r="252" spans="1:9" x14ac:dyDescent="0.3">
      <c r="A252" t="s">
        <v>312</v>
      </c>
      <c r="I252" s="37"/>
    </row>
    <row r="253" spans="1:9" x14ac:dyDescent="0.3">
      <c r="I253" s="37"/>
    </row>
    <row r="254" spans="1:9" x14ac:dyDescent="0.3">
      <c r="A254" s="1" t="s">
        <v>314</v>
      </c>
      <c r="C254" t="s">
        <v>180</v>
      </c>
      <c r="E254" t="s">
        <v>180</v>
      </c>
      <c r="G254" t="s">
        <v>180</v>
      </c>
      <c r="I254" s="37"/>
    </row>
    <row r="255" spans="1:9" ht="28.8" x14ac:dyDescent="0.3">
      <c r="A255" s="48" t="s">
        <v>173</v>
      </c>
      <c r="B255" s="51" t="str">
        <f>' Economic Conditions'!B3</f>
        <v>City of McFarland</v>
      </c>
      <c r="C255" s="51" t="str">
        <f>' Economic Conditions'!B3</f>
        <v>City of McFarland</v>
      </c>
      <c r="D255" s="51" t="str">
        <f>' Economic Conditions'!B4</f>
        <v>Kern County</v>
      </c>
      <c r="E255" s="51" t="str">
        <f>' Economic Conditions'!B4</f>
        <v>Kern County</v>
      </c>
      <c r="F255" s="51" t="s">
        <v>174</v>
      </c>
      <c r="G255" s="59" t="s">
        <v>174</v>
      </c>
      <c r="I255" s="37"/>
    </row>
    <row r="256" spans="1:9" x14ac:dyDescent="0.3">
      <c r="A256" s="13" t="s">
        <v>181</v>
      </c>
      <c r="B256" s="16">
        <f>'Ref. ACS-5-YR Add.'!H72</f>
        <v>539</v>
      </c>
      <c r="C256" s="55"/>
      <c r="D256" s="16">
        <f>'Ref. ACS-5-YR Add.'!R62</f>
        <v>346787</v>
      </c>
      <c r="E256" s="55"/>
      <c r="F256" s="16">
        <f>'Ref. ACS-5-YR Add.'!AB62</f>
        <v>18646894</v>
      </c>
      <c r="G256" s="55"/>
      <c r="I256" s="37"/>
    </row>
    <row r="257" spans="1:9" x14ac:dyDescent="0.3">
      <c r="A257" s="13" t="s">
        <v>315</v>
      </c>
      <c r="B257" s="16">
        <f>'Ref. ACS-5-YR Add.'!H86</f>
        <v>214</v>
      </c>
      <c r="C257" s="55">
        <f>'Ref. ACS-5-YR Add.'!I86</f>
        <v>0.05</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316</v>
      </c>
      <c r="B258" s="16">
        <f>'Ref. ACS-5-YR Add.'!H100</f>
        <v>234</v>
      </c>
      <c r="C258" s="55">
        <f>'Ref. ACS-5-YR Add.'!I100</f>
        <v>5.4672897196261686E-2</v>
      </c>
      <c r="D258" s="16">
        <f>'Ref. ACS-5-YR Add.'!R90</f>
        <v>65082</v>
      </c>
      <c r="E258" s="55">
        <f>'Ref. ACS-5-YR Add.'!S90</f>
        <v>0.18767139483313966</v>
      </c>
      <c r="F258" s="16">
        <f>'Ref. ACS-5-YR Add.'!AB90</f>
        <v>3376613</v>
      </c>
      <c r="G258" s="55">
        <f>'Ref. ACS-5-YR Add.'!AC90</f>
        <v>0.18099999999999999</v>
      </c>
      <c r="I258" s="289" t="s">
        <v>2504</v>
      </c>
    </row>
    <row r="259" spans="1:9" x14ac:dyDescent="0.3">
      <c r="A259" s="13" t="s">
        <v>317</v>
      </c>
      <c r="B259" s="16">
        <f>'Ref. ACS-5-YR Add.'!H114</f>
        <v>87</v>
      </c>
      <c r="C259" s="55">
        <f>'Ref. ACS-5-YR Add.'!I114</f>
        <v>2.0327102803738319E-2</v>
      </c>
      <c r="D259" s="16">
        <f>'Ref. ACS-5-YR Add.'!R104</f>
        <v>66376</v>
      </c>
      <c r="E259" s="55">
        <f>'Ref. ACS-5-YR Add.'!S104</f>
        <v>0.19140279191549855</v>
      </c>
      <c r="F259" s="16">
        <f>'Ref. ACS-5-YR Add.'!AB104</f>
        <v>3903884</v>
      </c>
      <c r="G259" s="55">
        <f>'Ref. ACS-5-YR Add.'!AC104</f>
        <v>0.20899999999999999</v>
      </c>
    </row>
    <row r="260" spans="1:9" x14ac:dyDescent="0.3">
      <c r="A260" s="13" t="s">
        <v>318</v>
      </c>
      <c r="B260" s="16">
        <f>'Ref. ACS-5-YR Add.'!H128</f>
        <v>0</v>
      </c>
      <c r="C260" s="55">
        <f>'Ref. ACS-5-YR Add.'!I128</f>
        <v>0</v>
      </c>
      <c r="D260" s="16">
        <f>'Ref. ACS-5-YR Add.'!R118</f>
        <v>67998</v>
      </c>
      <c r="E260" s="55">
        <f>'Ref. ACS-5-YR Add.'!S118</f>
        <v>0.19608001453341675</v>
      </c>
      <c r="F260" s="16">
        <f>'Ref. ACS-5-YR Add.'!AB118</f>
        <v>1638447</v>
      </c>
      <c r="G260" s="55">
        <f>'Ref. ACS-5-YR Add.'!AC118</f>
        <v>8.7999999999999995E-2</v>
      </c>
      <c r="I260" s="61" t="s">
        <v>2505</v>
      </c>
    </row>
    <row r="261" spans="1:9" x14ac:dyDescent="0.3">
      <c r="A261" s="13" t="s">
        <v>319</v>
      </c>
      <c r="B261" s="16">
        <f>'Ref. ACS-5-YR Add.'!H142</f>
        <v>4</v>
      </c>
      <c r="C261" s="55">
        <f>'Ref. ACS-5-YR Add.'!I142</f>
        <v>9.3457943925233649E-4</v>
      </c>
      <c r="D261" s="16">
        <f>'Ref. ACS-5-YR Add.'!R132</f>
        <v>49659</v>
      </c>
      <c r="E261" s="55">
        <f>'Ref. ACS-5-YR Add.'!S132</f>
        <v>0.14319740936078917</v>
      </c>
      <c r="F261" s="16">
        <f>'Ref. ACS-5-YR Add.'!AB132</f>
        <v>2210180</v>
      </c>
      <c r="G261" s="55">
        <f>'Ref. ACS-5-YR Add.'!AC132</f>
        <v>0.11899999999999999</v>
      </c>
      <c r="I261" s="37"/>
    </row>
    <row r="262" spans="1:9" x14ac:dyDescent="0.3">
      <c r="A262" t="s">
        <v>312</v>
      </c>
      <c r="I262" s="37"/>
    </row>
    <row r="263" spans="1:9" x14ac:dyDescent="0.3">
      <c r="I263" s="37"/>
    </row>
    <row r="264" spans="1:9" x14ac:dyDescent="0.3">
      <c r="A264" s="1" t="s">
        <v>2464</v>
      </c>
      <c r="I264" s="37"/>
    </row>
    <row r="265" spans="1:9" x14ac:dyDescent="0.3">
      <c r="A265" s="48"/>
      <c r="B265" s="51" t="str">
        <f>B4</f>
        <v>Kern County</v>
      </c>
      <c r="I265" s="37"/>
    </row>
    <row r="266" spans="1:9" x14ac:dyDescent="0.3">
      <c r="A266" s="13" t="s">
        <v>320</v>
      </c>
      <c r="B266" s="16">
        <f>'Ref. Ag'!H3</f>
        <v>845</v>
      </c>
      <c r="I266" s="37"/>
    </row>
    <row r="267" spans="1:9" x14ac:dyDescent="0.3">
      <c r="A267" s="13" t="s">
        <v>321</v>
      </c>
      <c r="B267" s="16">
        <f>'Ref. Ag'!H10</f>
        <v>20469</v>
      </c>
      <c r="I267" s="37"/>
    </row>
    <row r="268" spans="1:9" x14ac:dyDescent="0.3">
      <c r="A268" t="s">
        <v>322</v>
      </c>
      <c r="I268" s="37"/>
    </row>
    <row r="269" spans="1:9" x14ac:dyDescent="0.3">
      <c r="A269" s="287" t="s">
        <v>2466</v>
      </c>
      <c r="B269" s="286"/>
      <c r="C269" s="286"/>
      <c r="D269" s="286"/>
      <c r="E269" s="286"/>
      <c r="F269" s="286"/>
      <c r="G269" s="286"/>
      <c r="I269" s="37"/>
    </row>
    <row r="270" spans="1:9" x14ac:dyDescent="0.3">
      <c r="I270" s="37"/>
    </row>
    <row r="271" spans="1:9" x14ac:dyDescent="0.3">
      <c r="A271" s="1" t="s">
        <v>2465</v>
      </c>
      <c r="I271" s="37"/>
    </row>
    <row r="272" spans="1:9" x14ac:dyDescent="0.3">
      <c r="A272" s="48"/>
      <c r="B272" s="51" t="str">
        <f>B4</f>
        <v>Kern County</v>
      </c>
      <c r="I272" s="37"/>
    </row>
    <row r="273" spans="1:9" x14ac:dyDescent="0.3">
      <c r="A273" s="13" t="s">
        <v>323</v>
      </c>
      <c r="B273" s="16">
        <f>'Ref. Ag'!H25</f>
        <v>12072</v>
      </c>
      <c r="I273" s="37"/>
    </row>
    <row r="274" spans="1:9" x14ac:dyDescent="0.3">
      <c r="A274" s="13" t="s">
        <v>324</v>
      </c>
      <c r="B274" s="16">
        <f>'Ref. Ag'!H40</f>
        <v>8397</v>
      </c>
      <c r="I274" t="str">
        <f>A262</f>
        <v>Source: U.S. Census Bureau, ACS16-20 (5-year Estimates), Table C24050.</v>
      </c>
    </row>
    <row r="275" spans="1:9" x14ac:dyDescent="0.3">
      <c r="A275" t="s">
        <v>322</v>
      </c>
      <c r="I275"/>
    </row>
    <row r="276" spans="1:9" x14ac:dyDescent="0.3">
      <c r="A276" s="287" t="s">
        <v>2466</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1293</v>
      </c>
      <c r="B1" s="355"/>
      <c r="C1" s="355"/>
      <c r="D1" s="355"/>
      <c r="E1" s="355"/>
      <c r="F1" s="355"/>
      <c r="G1" s="355"/>
      <c r="H1" s="355"/>
      <c r="I1" s="355"/>
      <c r="J1" s="349" t="s">
        <v>170</v>
      </c>
    </row>
    <row r="2" spans="1:10" x14ac:dyDescent="0.3">
      <c r="A2" s="350" t="s">
        <v>5</v>
      </c>
      <c r="B2" s="351"/>
      <c r="C2" s="351"/>
      <c r="D2" s="351"/>
      <c r="E2" s="351"/>
      <c r="F2" s="351"/>
      <c r="G2" s="351"/>
      <c r="H2" s="352"/>
      <c r="I2" s="98" t="s">
        <v>6</v>
      </c>
      <c r="J2" s="349"/>
    </row>
    <row r="3" spans="1:10" x14ac:dyDescent="0.3">
      <c r="A3" s="77" t="s">
        <v>0</v>
      </c>
      <c r="B3" s="77" t="str">
        <f>Population!B3</f>
        <v>City of McFarland</v>
      </c>
      <c r="C3" s="65"/>
      <c r="D3" s="65"/>
      <c r="E3" s="65"/>
      <c r="F3" s="65"/>
      <c r="G3" s="65"/>
      <c r="H3" s="272"/>
      <c r="I3" s="78"/>
      <c r="J3" s="349"/>
    </row>
    <row r="4" spans="1:10" x14ac:dyDescent="0.3">
      <c r="A4" s="77" t="s">
        <v>2</v>
      </c>
      <c r="B4" s="77" t="str">
        <f>Population!B4</f>
        <v>Kern County</v>
      </c>
      <c r="C4" s="65"/>
      <c r="D4" s="65"/>
      <c r="E4" s="65"/>
      <c r="F4" s="65"/>
      <c r="G4" s="65"/>
      <c r="H4" s="272"/>
      <c r="I4" s="78"/>
      <c r="J4" s="349"/>
    </row>
    <row r="5" spans="1:10" ht="18.75" customHeight="1" x14ac:dyDescent="0.3">
      <c r="A5" s="66"/>
      <c r="B5" s="66"/>
      <c r="C5" s="66"/>
      <c r="D5" s="66"/>
      <c r="E5" s="66"/>
      <c r="F5" s="66"/>
      <c r="G5" s="66"/>
      <c r="H5" s="273"/>
      <c r="I5" s="67"/>
    </row>
    <row r="6" spans="1:10" x14ac:dyDescent="0.3">
      <c r="A6" s="1" t="s">
        <v>1294</v>
      </c>
    </row>
    <row r="7" spans="1:10" x14ac:dyDescent="0.3">
      <c r="A7" s="48"/>
      <c r="B7" s="68">
        <v>1980</v>
      </c>
      <c r="C7" s="68">
        <v>1990</v>
      </c>
      <c r="D7" s="68">
        <v>2000</v>
      </c>
      <c r="E7" s="68">
        <v>2010</v>
      </c>
      <c r="F7" s="68">
        <v>2020</v>
      </c>
      <c r="H7" s="266"/>
      <c r="I7" s="61" t="s">
        <v>2497</v>
      </c>
    </row>
    <row r="8" spans="1:10" x14ac:dyDescent="0.3">
      <c r="A8" s="13" t="s">
        <v>1295</v>
      </c>
      <c r="B8" s="16">
        <f>'Ref. DC-1980'!B10</f>
        <v>1399</v>
      </c>
      <c r="C8" s="16">
        <f>'Ref. DC-1990'!B8</f>
        <v>1685</v>
      </c>
      <c r="D8" s="16">
        <f>'Ref. DC-2000'!B37</f>
        <v>1990</v>
      </c>
      <c r="E8" s="16">
        <f>'Ref. DC-2010'!B37</f>
        <v>2599</v>
      </c>
      <c r="F8" s="16">
        <f>'Ref. ACS-5-YR'!H156</f>
        <v>2933</v>
      </c>
      <c r="H8" s="267"/>
    </row>
    <row r="9" spans="1:10" x14ac:dyDescent="0.3">
      <c r="A9" s="13" t="s">
        <v>178</v>
      </c>
      <c r="B9" s="3"/>
      <c r="C9" s="4">
        <f>(C8-B8)/B8</f>
        <v>0.20443173695496783</v>
      </c>
      <c r="D9" s="4">
        <f>(D8-C8)/C8</f>
        <v>0.18100890207715134</v>
      </c>
      <c r="E9" s="4">
        <f>(E8-D8)/D8</f>
        <v>0.30603015075376883</v>
      </c>
      <c r="F9" s="4">
        <f>(F8-E8)/E8</f>
        <v>0.12851096575606002</v>
      </c>
      <c r="H9" s="268"/>
    </row>
    <row r="10" spans="1:10" x14ac:dyDescent="0.3">
      <c r="A10" s="47" t="s">
        <v>1296</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2501</v>
      </c>
    </row>
    <row r="22" spans="1:9" x14ac:dyDescent="0.3">
      <c r="A22" s="1" t="s">
        <v>1297</v>
      </c>
      <c r="C22" s="114" t="s">
        <v>180</v>
      </c>
      <c r="D22" s="114"/>
      <c r="E22" s="114" t="s">
        <v>180</v>
      </c>
      <c r="F22" s="114"/>
      <c r="G22" s="114" t="s">
        <v>180</v>
      </c>
    </row>
    <row r="23" spans="1:9" ht="28.8" x14ac:dyDescent="0.3">
      <c r="A23" s="48" t="s">
        <v>173</v>
      </c>
      <c r="B23" s="60" t="str">
        <f>B3</f>
        <v>City of McFarland</v>
      </c>
      <c r="C23" s="60" t="str">
        <f>B3</f>
        <v>City of McFarland</v>
      </c>
      <c r="D23" s="60" t="str">
        <f>B4</f>
        <v>Kern County</v>
      </c>
      <c r="E23" s="60" t="str">
        <f>B4</f>
        <v>Kern County</v>
      </c>
      <c r="F23" s="60" t="s">
        <v>174</v>
      </c>
      <c r="G23" s="60" t="s">
        <v>174</v>
      </c>
      <c r="H23" s="269"/>
      <c r="I23" s="61" t="s">
        <v>1298</v>
      </c>
    </row>
    <row r="24" spans="1:9" x14ac:dyDescent="0.3">
      <c r="A24" s="13" t="s">
        <v>181</v>
      </c>
      <c r="B24" s="16">
        <f>'Ref. ACS-5-YR'!H1577</f>
        <v>2933</v>
      </c>
      <c r="C24" s="55"/>
      <c r="D24" s="16">
        <f>'Ref. ACS-5-YR'!R1577</f>
        <v>273556</v>
      </c>
      <c r="E24" s="55"/>
      <c r="F24" s="16">
        <f>'Ref. ACS-5-YR'!AB1577</f>
        <v>13103114</v>
      </c>
      <c r="G24" s="55"/>
      <c r="H24" s="270"/>
    </row>
    <row r="25" spans="1:9" x14ac:dyDescent="0.3">
      <c r="A25" s="13" t="s">
        <v>1299</v>
      </c>
      <c r="B25" s="16">
        <f>'Ref. ACS-5-YR'!H1578</f>
        <v>1741</v>
      </c>
      <c r="C25" s="55">
        <f>'Ref. ACS-5-YR'!I1578</f>
        <v>0.59359018070235259</v>
      </c>
      <c r="D25" s="16">
        <f>'Ref. ACS-5-YR'!R1578</f>
        <v>138061</v>
      </c>
      <c r="E25" s="55">
        <f>'Ref. ACS-5-YR'!S1578</f>
        <v>0.50469008173829122</v>
      </c>
      <c r="F25" s="16">
        <f>'Ref. ACS-5-YR'!AB1578</f>
        <v>6510580</v>
      </c>
      <c r="G25" s="55">
        <f>'Ref. ACS-5-YR'!AC1578</f>
        <v>0.497</v>
      </c>
      <c r="H25" s="270"/>
    </row>
    <row r="26" spans="1:9" x14ac:dyDescent="0.3">
      <c r="A26" s="13" t="s">
        <v>1300</v>
      </c>
      <c r="B26" s="16">
        <f>'Ref. ACS-5-YR'!H1579</f>
        <v>1182</v>
      </c>
      <c r="C26" s="55">
        <f>'Ref. ACS-5-YR'!I1579</f>
        <v>0.40300034094783499</v>
      </c>
      <c r="D26" s="16">
        <f>'Ref. ACS-5-YR'!R1579</f>
        <v>67710</v>
      </c>
      <c r="E26" s="55">
        <f>'Ref. ACS-5-YR'!S1579</f>
        <v>0.24751787568176167</v>
      </c>
      <c r="F26" s="16">
        <f>'Ref. ACS-5-YR'!AB1579</f>
        <v>2784123</v>
      </c>
      <c r="G26" s="55">
        <f>'Ref. ACS-5-YR'!AC1579</f>
        <v>0.21199999999999999</v>
      </c>
      <c r="H26" s="270"/>
      <c r="I26" s="62"/>
    </row>
    <row r="27" spans="1:9" x14ac:dyDescent="0.3">
      <c r="A27" s="13" t="s">
        <v>1301</v>
      </c>
      <c r="B27" s="16">
        <f>'Ref. ACS-5-YR'!H1580</f>
        <v>559</v>
      </c>
      <c r="C27" s="55">
        <f>'Ref. ACS-5-YR'!I1580</f>
        <v>0.19058983975451757</v>
      </c>
      <c r="D27" s="16">
        <f>'Ref. ACS-5-YR'!R1580</f>
        <v>70351</v>
      </c>
      <c r="E27" s="55">
        <f>'Ref. ACS-5-YR'!S1580</f>
        <v>0.25717220605652957</v>
      </c>
      <c r="F27" s="16">
        <f>'Ref. ACS-5-YR'!AB1580</f>
        <v>3726457</v>
      </c>
      <c r="G27" s="55">
        <f>'Ref. ACS-5-YR'!AC1580</f>
        <v>0.28399999999999997</v>
      </c>
      <c r="H27" s="270"/>
    </row>
    <row r="28" spans="1:9" x14ac:dyDescent="0.3">
      <c r="A28" s="13" t="s">
        <v>1302</v>
      </c>
      <c r="B28" s="16">
        <f>'Ref. ACS-5-YR'!H1581</f>
        <v>113</v>
      </c>
      <c r="C28" s="55">
        <f>'Ref. ACS-5-YR'!I1581</f>
        <v>3.8527105352881008E-2</v>
      </c>
      <c r="D28" s="16">
        <f>'Ref. ACS-5-YR'!R1581</f>
        <v>22789</v>
      </c>
      <c r="E28" s="55">
        <f>'Ref. ACS-5-YR'!S1581</f>
        <v>8.3306525903288547E-2</v>
      </c>
      <c r="F28" s="16">
        <f>'Ref. ACS-5-YR'!AB1581</f>
        <v>896192</v>
      </c>
      <c r="G28" s="55">
        <f>'Ref. ACS-5-YR'!AC1581</f>
        <v>6.8000000000000005E-2</v>
      </c>
      <c r="H28" s="270"/>
    </row>
    <row r="29" spans="1:9" x14ac:dyDescent="0.3">
      <c r="A29" s="13" t="s">
        <v>1303</v>
      </c>
      <c r="B29" s="16">
        <f>'Ref. ACS-5-YR'!H1582</f>
        <v>94</v>
      </c>
      <c r="C29" s="55">
        <f>'Ref. ACS-5-YR'!I1582</f>
        <v>3.2049096488237297E-2</v>
      </c>
      <c r="D29" s="16">
        <f>'Ref. ACS-5-YR'!R1582</f>
        <v>11762</v>
      </c>
      <c r="E29" s="55">
        <f>'Ref. ACS-5-YR'!S1582</f>
        <v>4.2996680752752633E-2</v>
      </c>
      <c r="F29" s="16">
        <f>'Ref. ACS-5-YR'!AB1582</f>
        <v>327712</v>
      </c>
      <c r="G29" s="55">
        <f>'Ref. ACS-5-YR'!AC1582</f>
        <v>2.5000000000000001E-2</v>
      </c>
      <c r="H29" s="270"/>
    </row>
    <row r="30" spans="1:9" x14ac:dyDescent="0.3">
      <c r="A30" s="13" t="s">
        <v>1304</v>
      </c>
      <c r="B30" s="16">
        <f>'Ref. ACS-5-YR'!H1583</f>
        <v>19</v>
      </c>
      <c r="C30" s="55">
        <f>'Ref. ACS-5-YR'!I1583</f>
        <v>6.4780088646437094E-3</v>
      </c>
      <c r="D30" s="16">
        <f>'Ref. ACS-5-YR'!R1583</f>
        <v>11027</v>
      </c>
      <c r="E30" s="55">
        <f>'Ref. ACS-5-YR'!S1583</f>
        <v>4.0309845150535907E-2</v>
      </c>
      <c r="F30" s="16">
        <f>'Ref. ACS-5-YR'!AB1583</f>
        <v>568480</v>
      </c>
      <c r="G30" s="55">
        <f>'Ref. ACS-5-YR'!AC1583</f>
        <v>4.2999999999999997E-2</v>
      </c>
      <c r="H30" s="270"/>
    </row>
    <row r="31" spans="1:9" x14ac:dyDescent="0.3">
      <c r="A31" s="13" t="s">
        <v>1305</v>
      </c>
      <c r="B31" s="16">
        <f>'Ref. ACS-5-YR'!H1584</f>
        <v>778</v>
      </c>
      <c r="C31" s="55">
        <f>'Ref. ACS-5-YR'!I1584</f>
        <v>0.26525741561541083</v>
      </c>
      <c r="D31" s="16">
        <f>'Ref. ACS-5-YR'!R1584</f>
        <v>67058</v>
      </c>
      <c r="E31" s="55">
        <f>'Ref. ACS-5-YR'!S1584</f>
        <v>0.2451344514468701</v>
      </c>
      <c r="F31" s="16">
        <f>'Ref. ACS-5-YR'!AB1584</f>
        <v>3430426</v>
      </c>
      <c r="G31" s="55">
        <f>'Ref. ACS-5-YR'!AC1584</f>
        <v>0.26200000000000001</v>
      </c>
      <c r="H31" s="270"/>
    </row>
    <row r="32" spans="1:9" x14ac:dyDescent="0.3">
      <c r="A32" s="13" t="s">
        <v>1306</v>
      </c>
      <c r="B32" s="16">
        <f>'Ref. ACS-5-YR'!H1585</f>
        <v>184</v>
      </c>
      <c r="C32" s="55">
        <f>'Ref. ACS-5-YR'!I1585</f>
        <v>6.2734401636549614E-2</v>
      </c>
      <c r="D32" s="16">
        <f>'Ref. ACS-5-YR'!R1585</f>
        <v>28466</v>
      </c>
      <c r="E32" s="55">
        <f>'Ref. ACS-5-YR'!S1585</f>
        <v>0.10405913231660062</v>
      </c>
      <c r="F32" s="16">
        <f>'Ref. ACS-5-YR'!AB1585</f>
        <v>1722600</v>
      </c>
      <c r="G32" s="55">
        <f>'Ref. ACS-5-YR'!AC1585</f>
        <v>0.13100000000000001</v>
      </c>
      <c r="H32" s="270"/>
    </row>
    <row r="33" spans="1:9" x14ac:dyDescent="0.3">
      <c r="A33" s="13" t="s">
        <v>1300</v>
      </c>
      <c r="B33" s="16">
        <f>'Ref. ACS-5-YR'!H1586</f>
        <v>401</v>
      </c>
      <c r="C33" s="55">
        <f>'Ref. ACS-5-YR'!I1586</f>
        <v>0.13672008182748038</v>
      </c>
      <c r="D33" s="16">
        <f>'Ref. ACS-5-YR'!R1586</f>
        <v>18513</v>
      </c>
      <c r="E33" s="55">
        <f>'Ref. ACS-5-YR'!S1586</f>
        <v>6.7675357148079374E-2</v>
      </c>
      <c r="F33" s="16">
        <f>'Ref. ACS-5-YR'!AB1586</f>
        <v>615734</v>
      </c>
      <c r="G33" s="55">
        <f>'Ref. ACS-5-YR'!AC1586</f>
        <v>4.7E-2</v>
      </c>
      <c r="H33" s="270"/>
    </row>
    <row r="34" spans="1:9" x14ac:dyDescent="0.3">
      <c r="A34" s="13" t="s">
        <v>1307</v>
      </c>
      <c r="B34" s="16">
        <f>'Ref. ACS-5-YR'!H1587</f>
        <v>187</v>
      </c>
      <c r="C34" s="55">
        <f>'Ref. ACS-5-YR'!I1587</f>
        <v>6.3757245141493349E-2</v>
      </c>
      <c r="D34" s="16">
        <f>'Ref. ACS-5-YR'!R1587</f>
        <v>17810</v>
      </c>
      <c r="E34" s="55">
        <f>'Ref. ACS-5-YR'!S1587</f>
        <v>6.5105499422421734E-2</v>
      </c>
      <c r="F34" s="16">
        <f>'Ref. ACS-5-YR'!AB1587</f>
        <v>858959</v>
      </c>
      <c r="G34" s="55">
        <f>'Ref. ACS-5-YR'!AC1587</f>
        <v>6.6000000000000003E-2</v>
      </c>
      <c r="H34" s="270"/>
    </row>
    <row r="35" spans="1:9" x14ac:dyDescent="0.3">
      <c r="A35" s="13" t="s">
        <v>1308</v>
      </c>
      <c r="B35" s="16">
        <f>'Ref. ACS-5-YR'!H1588</f>
        <v>6</v>
      </c>
      <c r="C35" s="55">
        <f>'Ref. ACS-5-YR'!I1588</f>
        <v>2.0456870098874871E-3</v>
      </c>
      <c r="D35" s="16">
        <f>'Ref. ACS-5-YR'!R1588</f>
        <v>2269</v>
      </c>
      <c r="E35" s="55">
        <f>'Ref. ACS-5-YR'!S1588</f>
        <v>8.2944625597683834E-3</v>
      </c>
      <c r="F35" s="16">
        <f>'Ref. ACS-5-YR'!AB1588</f>
        <v>233133</v>
      </c>
      <c r="G35" s="55">
        <f>'Ref. ACS-5-YR'!AC1588</f>
        <v>1.7999999999999999E-2</v>
      </c>
      <c r="H35" s="270"/>
    </row>
    <row r="36" spans="1:9" x14ac:dyDescent="0.3">
      <c r="A36" s="13" t="s">
        <v>1309</v>
      </c>
      <c r="B36" s="16">
        <f>'Ref. ACS-5-YR'!H1589</f>
        <v>301</v>
      </c>
      <c r="C36" s="55">
        <f>'Ref. ACS-5-YR'!I1589</f>
        <v>0.1026252983293556</v>
      </c>
      <c r="D36" s="16">
        <f>'Ref. ACS-5-YR'!R1589</f>
        <v>45648</v>
      </c>
      <c r="E36" s="55">
        <f>'Ref. ACS-5-YR'!S1589</f>
        <v>0.16686894091155011</v>
      </c>
      <c r="F36" s="16">
        <f>'Ref. ACS-5-YR'!AB1589</f>
        <v>2265916</v>
      </c>
      <c r="G36" s="55">
        <f>'Ref. ACS-5-YR'!AC1589</f>
        <v>0.17299999999999999</v>
      </c>
      <c r="H36" s="270"/>
    </row>
    <row r="37" spans="1:9" x14ac:dyDescent="0.3">
      <c r="A37" s="13" t="s">
        <v>1306</v>
      </c>
      <c r="B37" s="16">
        <f>'Ref. ACS-5-YR'!H1590</f>
        <v>236</v>
      </c>
      <c r="C37" s="55">
        <f>'Ref. ACS-5-YR'!I1590</f>
        <v>8.0463689055574494E-2</v>
      </c>
      <c r="D37" s="16">
        <f>'Ref. ACS-5-YR'!R1590</f>
        <v>28611</v>
      </c>
      <c r="E37" s="55">
        <f>'Ref. ACS-5-YR'!S1590</f>
        <v>0.10458918831975902</v>
      </c>
      <c r="F37" s="16">
        <f>'Ref. ACS-5-YR'!AB1590</f>
        <v>1392219</v>
      </c>
      <c r="G37" s="55">
        <f>'Ref. ACS-5-YR'!AC1590</f>
        <v>0.106</v>
      </c>
      <c r="H37" s="270"/>
    </row>
    <row r="38" spans="1:9" x14ac:dyDescent="0.3">
      <c r="A38" s="13" t="s">
        <v>1300</v>
      </c>
      <c r="B38" s="16">
        <f>'Ref. ACS-5-YR'!H1591</f>
        <v>17</v>
      </c>
      <c r="C38" s="55">
        <f>'Ref. ACS-5-YR'!I1591</f>
        <v>5.7961131946812142E-3</v>
      </c>
      <c r="D38" s="16">
        <f>'Ref. ACS-5-YR'!R1591</f>
        <v>4904</v>
      </c>
      <c r="E38" s="55">
        <f>'Ref. ACS-5-YR'!S1591</f>
        <v>1.7926859582681424E-2</v>
      </c>
      <c r="F38" s="16">
        <f>'Ref. ACS-5-YR'!AB1591</f>
        <v>170832</v>
      </c>
      <c r="G38" s="55">
        <f>'Ref. ACS-5-YR'!AC1591</f>
        <v>1.2999999999999999E-2</v>
      </c>
      <c r="H38" s="270"/>
    </row>
    <row r="39" spans="1:9" x14ac:dyDescent="0.3">
      <c r="A39" s="13" t="s">
        <v>1307</v>
      </c>
      <c r="B39" s="16">
        <f>'Ref. ACS-5-YR'!H1592</f>
        <v>48</v>
      </c>
      <c r="C39" s="55">
        <f>'Ref. ACS-5-YR'!I1592</f>
        <v>1.6365496079099897E-2</v>
      </c>
      <c r="D39" s="16">
        <f>'Ref. ACS-5-YR'!R1592</f>
        <v>8603</v>
      </c>
      <c r="E39" s="55">
        <f>'Ref. ACS-5-YR'!S1592</f>
        <v>3.14487710011844E-2</v>
      </c>
      <c r="F39" s="16">
        <f>'Ref. ACS-5-YR'!AB1592</f>
        <v>414759</v>
      </c>
      <c r="G39" s="55">
        <f>'Ref. ACS-5-YR'!AC1592</f>
        <v>3.2000000000000001E-2</v>
      </c>
      <c r="H39" s="270"/>
    </row>
    <row r="40" spans="1:9" x14ac:dyDescent="0.3">
      <c r="A40" s="13" t="s">
        <v>1308</v>
      </c>
      <c r="B40" s="16">
        <f>'Ref. ACS-5-YR'!H1593</f>
        <v>0</v>
      </c>
      <c r="C40" s="55">
        <f>'Ref. ACS-5-YR'!I1593</f>
        <v>0</v>
      </c>
      <c r="D40" s="16">
        <f>'Ref. ACS-5-YR'!R1593</f>
        <v>3530</v>
      </c>
      <c r="E40" s="55">
        <f>'Ref. ACS-5-YR'!S1593</f>
        <v>1.2904122007925251E-2</v>
      </c>
      <c r="F40" s="16">
        <f>'Ref. ACS-5-YR'!AB1593</f>
        <v>288106</v>
      </c>
      <c r="G40" s="55">
        <f>'Ref. ACS-5-YR'!AC1593</f>
        <v>2.1999999999999999E-2</v>
      </c>
      <c r="H40" s="270"/>
    </row>
    <row r="41" spans="1:9" x14ac:dyDescent="0.3">
      <c r="A41" s="47" t="s">
        <v>1310</v>
      </c>
      <c r="I41" s="26" t="str">
        <f>A41</f>
        <v>Source: U.S. Census Bureau, ACS16-20 (5-year Estimates), Table B11012</v>
      </c>
    </row>
    <row r="42" spans="1:9" x14ac:dyDescent="0.3">
      <c r="A42" s="47"/>
    </row>
    <row r="43" spans="1:9" x14ac:dyDescent="0.3">
      <c r="A43" s="1" t="s">
        <v>1311</v>
      </c>
      <c r="C43" s="114" t="s">
        <v>180</v>
      </c>
      <c r="D43" s="114"/>
      <c r="E43" s="114" t="s">
        <v>180</v>
      </c>
      <c r="F43" s="114"/>
      <c r="G43" s="114" t="s">
        <v>180</v>
      </c>
      <c r="I43" s="61" t="s">
        <v>1312</v>
      </c>
    </row>
    <row r="44" spans="1:9" ht="28.8" x14ac:dyDescent="0.3">
      <c r="A44" s="48"/>
      <c r="B44" s="108" t="str">
        <f>B3</f>
        <v>City of McFarland</v>
      </c>
      <c r="C44" s="108" t="str">
        <f>B3</f>
        <v>City of McFarland</v>
      </c>
      <c r="D44" s="108" t="str">
        <f>B4</f>
        <v>Kern County</v>
      </c>
      <c r="E44" s="108" t="str">
        <f>B4</f>
        <v>Kern County</v>
      </c>
      <c r="F44" s="108" t="s">
        <v>174</v>
      </c>
      <c r="G44" s="108" t="s">
        <v>174</v>
      </c>
    </row>
    <row r="45" spans="1:9" x14ac:dyDescent="0.3">
      <c r="A45" s="110" t="s">
        <v>1305</v>
      </c>
      <c r="B45" s="6">
        <f>'Ref. ACS-5-YR'!H1584</f>
        <v>778</v>
      </c>
      <c r="C45" s="55"/>
      <c r="D45" s="6">
        <f>'Ref. ACS-5-YR'!R1584</f>
        <v>67058</v>
      </c>
      <c r="E45" s="55"/>
      <c r="F45" s="6">
        <f>'Ref. ACS-5-YR'!AB1584</f>
        <v>3430426</v>
      </c>
      <c r="G45" s="55"/>
    </row>
    <row r="46" spans="1:9" x14ac:dyDescent="0.3">
      <c r="A46" s="110" t="s">
        <v>1313</v>
      </c>
      <c r="B46" s="6">
        <f>'Ref. ACS-5-YR'!H1585</f>
        <v>184</v>
      </c>
      <c r="C46" s="55">
        <f>B46/B45</f>
        <v>0.23650385604113111</v>
      </c>
      <c r="D46" s="6">
        <f>'Ref. ACS-5-YR'!R1585</f>
        <v>28466</v>
      </c>
      <c r="E46" s="55">
        <f>D46/D45</f>
        <v>0.42449819559187568</v>
      </c>
      <c r="F46" s="6">
        <f>'Ref. ACS-5-YR'!AB1585</f>
        <v>1722600</v>
      </c>
      <c r="G46" s="55">
        <f>F46/F45</f>
        <v>0.50215337686922845</v>
      </c>
    </row>
    <row r="47" spans="1:9" x14ac:dyDescent="0.3">
      <c r="A47" s="110" t="s">
        <v>1314</v>
      </c>
      <c r="B47" s="6">
        <f>'Ref. ACS-5-YR'!H1586</f>
        <v>401</v>
      </c>
      <c r="C47" s="55">
        <f>B47/B45</f>
        <v>0.51542416452442164</v>
      </c>
      <c r="D47" s="6">
        <f>'Ref. ACS-5-YR'!R1586</f>
        <v>18513</v>
      </c>
      <c r="E47" s="55">
        <f>D47/D45</f>
        <v>0.2760744430194757</v>
      </c>
      <c r="F47" s="6">
        <f>'Ref. ACS-5-YR'!AB1586</f>
        <v>615734</v>
      </c>
      <c r="G47" s="55">
        <f>F47/F45</f>
        <v>0.17949199312272004</v>
      </c>
    </row>
    <row r="48" spans="1:9" x14ac:dyDescent="0.3">
      <c r="A48" s="110" t="s">
        <v>1315</v>
      </c>
      <c r="B48" s="6">
        <f>'Ref. ACS-5-YR'!H1587</f>
        <v>187</v>
      </c>
      <c r="C48" s="55">
        <f>B48/B45</f>
        <v>0.24035989717223649</v>
      </c>
      <c r="D48" s="6">
        <f>'Ref. ACS-5-YR'!R1587</f>
        <v>17810</v>
      </c>
      <c r="E48" s="55">
        <f>D48/D45</f>
        <v>0.26559098094187122</v>
      </c>
      <c r="F48" s="6">
        <f>'Ref. ACS-5-YR'!AB1587</f>
        <v>858959</v>
      </c>
      <c r="G48" s="55">
        <f>F48/F45</f>
        <v>0.25039426590166936</v>
      </c>
    </row>
    <row r="49" spans="1:9" x14ac:dyDescent="0.3">
      <c r="A49" s="110" t="s">
        <v>1316</v>
      </c>
      <c r="B49" s="6">
        <f>'Ref. ACS-5-YR'!H1588</f>
        <v>6</v>
      </c>
      <c r="C49" s="55">
        <f>B49/B45</f>
        <v>7.7120822622107968E-3</v>
      </c>
      <c r="D49" s="6">
        <f>'Ref. ACS-5-YR'!R1588</f>
        <v>2269</v>
      </c>
      <c r="E49" s="55">
        <f>D49/D45</f>
        <v>3.383638044677742E-2</v>
      </c>
      <c r="F49" s="6">
        <f>'Ref. ACS-5-YR'!AB1588</f>
        <v>233133</v>
      </c>
      <c r="G49" s="55">
        <f>F49/F45</f>
        <v>6.7960364106382121E-2</v>
      </c>
    </row>
    <row r="50" spans="1:9" x14ac:dyDescent="0.3">
      <c r="A50" s="47" t="s">
        <v>1310</v>
      </c>
    </row>
    <row r="51" spans="1:9" x14ac:dyDescent="0.3">
      <c r="A51" s="47"/>
    </row>
    <row r="52" spans="1:9" x14ac:dyDescent="0.3">
      <c r="A52" s="1" t="s">
        <v>1317</v>
      </c>
      <c r="C52" s="114"/>
      <c r="D52" s="114"/>
      <c r="E52" s="114"/>
      <c r="F52" s="114"/>
      <c r="G52" s="114"/>
    </row>
    <row r="53" spans="1:9" ht="28.8" x14ac:dyDescent="0.3">
      <c r="A53" s="48"/>
      <c r="B53" s="108" t="str">
        <f>B23</f>
        <v>City of McFarland</v>
      </c>
      <c r="C53" s="108" t="s">
        <v>180</v>
      </c>
      <c r="D53" s="108" t="str">
        <f>D23</f>
        <v>Kern County</v>
      </c>
      <c r="E53" s="108" t="s">
        <v>180</v>
      </c>
      <c r="F53" s="108" t="str">
        <f>F23</f>
        <v>California</v>
      </c>
      <c r="G53" s="108" t="s">
        <v>180</v>
      </c>
    </row>
    <row r="54" spans="1:9" x14ac:dyDescent="0.3">
      <c r="A54" s="110" t="s">
        <v>1318</v>
      </c>
      <c r="B54" s="6">
        <f>'Ref. ACS-5-YR'!H319</f>
        <v>259</v>
      </c>
      <c r="C54" s="55">
        <f>B54/B56</f>
        <v>0.39969135802469136</v>
      </c>
      <c r="D54" s="6">
        <f>'Ref. ACS-5-YR'!R319</f>
        <v>16700</v>
      </c>
      <c r="E54" s="55">
        <f>D54/D56</f>
        <v>0.3798648863817301</v>
      </c>
      <c r="F54" s="6">
        <f>'Ref. ACS-5-YR'!AB319</f>
        <v>364236</v>
      </c>
      <c r="G54" s="55">
        <f>F54/F56</f>
        <v>0.21510753723260381</v>
      </c>
    </row>
    <row r="55" spans="1:9" x14ac:dyDescent="0.3">
      <c r="A55" s="110" t="s">
        <v>1319</v>
      </c>
      <c r="B55" s="6">
        <f>'Ref. ACS-5-YR'!H339</f>
        <v>389</v>
      </c>
      <c r="C55" s="55">
        <f>B55/B56</f>
        <v>0.60030864197530864</v>
      </c>
      <c r="D55" s="6">
        <f>'Ref. ACS-5-YR'!R339</f>
        <v>27263</v>
      </c>
      <c r="E55" s="55">
        <f>D55/D56</f>
        <v>0.6201351136182699</v>
      </c>
      <c r="F55" s="6">
        <f>'Ref. ACS-5-YR'!AB339</f>
        <v>1329038</v>
      </c>
      <c r="G55" s="55">
        <f>F55/F56</f>
        <v>0.78489246276739622</v>
      </c>
    </row>
    <row r="56" spans="1:9" x14ac:dyDescent="0.3">
      <c r="A56" s="110" t="s">
        <v>175</v>
      </c>
      <c r="B56" s="6">
        <f>SUM(B54:B55)</f>
        <v>648</v>
      </c>
      <c r="C56" s="55"/>
      <c r="D56" s="6">
        <f>SUM(D54:D55)</f>
        <v>43963</v>
      </c>
      <c r="E56" s="55"/>
      <c r="F56" s="6">
        <f>SUM(F54:F55)</f>
        <v>1693274</v>
      </c>
      <c r="G56" s="55"/>
    </row>
    <row r="57" spans="1:9" x14ac:dyDescent="0.3">
      <c r="A57" s="47" t="s">
        <v>1320</v>
      </c>
    </row>
    <row r="58" spans="1:9" ht="28.2" customHeight="1" x14ac:dyDescent="0.3">
      <c r="A58" s="357" t="s">
        <v>1321</v>
      </c>
      <c r="B58" s="357"/>
      <c r="C58" s="357"/>
      <c r="D58" s="357"/>
      <c r="E58" s="357"/>
      <c r="F58" s="357"/>
      <c r="G58" s="357"/>
    </row>
    <row r="59" spans="1:9" x14ac:dyDescent="0.3">
      <c r="A59" s="47"/>
      <c r="C59" s="54"/>
    </row>
    <row r="60" spans="1:9" x14ac:dyDescent="0.3">
      <c r="A60" s="1" t="s">
        <v>1322</v>
      </c>
    </row>
    <row r="61" spans="1:9" ht="28.8" x14ac:dyDescent="0.3">
      <c r="A61" s="48" t="s">
        <v>173</v>
      </c>
      <c r="B61" s="60" t="str">
        <f>B3</f>
        <v>City of McFarland</v>
      </c>
      <c r="C61" s="60" t="s">
        <v>180</v>
      </c>
      <c r="D61" s="60" t="str">
        <f>B4</f>
        <v>Kern County</v>
      </c>
      <c r="E61" s="60" t="s">
        <v>180</v>
      </c>
      <c r="F61" s="60" t="s">
        <v>174</v>
      </c>
      <c r="G61" s="60" t="s">
        <v>180</v>
      </c>
      <c r="H61" s="269"/>
    </row>
    <row r="62" spans="1:9" x14ac:dyDescent="0.3">
      <c r="A62" s="13" t="s">
        <v>181</v>
      </c>
      <c r="B62" s="16">
        <f>'Ref. ACS-5-YR'!H223</f>
        <v>2933</v>
      </c>
      <c r="C62" s="55"/>
      <c r="D62" s="16">
        <f>'Ref. ACS-5-YR'!R223</f>
        <v>273556</v>
      </c>
      <c r="E62" s="55"/>
      <c r="F62" s="16">
        <f>'Ref. ACS-5-YR'!AB223</f>
        <v>13103114</v>
      </c>
      <c r="G62" s="55"/>
      <c r="H62" s="270"/>
    </row>
    <row r="63" spans="1:9" x14ac:dyDescent="0.3">
      <c r="A63" s="13" t="s">
        <v>1323</v>
      </c>
      <c r="B63" s="16">
        <f>'Ref. ACS-5-YR'!H224</f>
        <v>2492</v>
      </c>
      <c r="C63" s="55">
        <f>'Ref. ACS-5-YR'!I224</f>
        <v>0.84964200477326968</v>
      </c>
      <c r="D63" s="16">
        <f>'Ref. ACS-5-YR'!R224</f>
        <v>201939</v>
      </c>
      <c r="E63" s="55">
        <f>'Ref. ACS-5-YR'!S224</f>
        <v>0.7381998567021012</v>
      </c>
      <c r="F63" s="16">
        <f>'Ref. ACS-5-YR'!AB224</f>
        <v>8986666</v>
      </c>
      <c r="G63" s="55">
        <f>'Ref. ACS-5-YR'!AC224</f>
        <v>0.68600000000000005</v>
      </c>
      <c r="H63" s="270"/>
    </row>
    <row r="64" spans="1:9" x14ac:dyDescent="0.3">
      <c r="A64" s="13" t="s">
        <v>1324</v>
      </c>
      <c r="B64" s="16">
        <f>'Ref. ACS-5-YR'!H225</f>
        <v>376</v>
      </c>
      <c r="C64" s="55">
        <f>'Ref. ACS-5-YR'!I225</f>
        <v>0.12819638595294919</v>
      </c>
      <c r="D64" s="16">
        <f>'Ref. ACS-5-YR'!R225</f>
        <v>63848</v>
      </c>
      <c r="E64" s="55">
        <f>'Ref. ACS-5-YR'!S225</f>
        <v>0.23340010820453583</v>
      </c>
      <c r="F64" s="16">
        <f>'Ref. ACS-5-YR'!AB225</f>
        <v>3209170</v>
      </c>
      <c r="G64" s="55">
        <f>'Ref. ACS-5-YR'!AC225</f>
        <v>0.245</v>
      </c>
      <c r="H64" s="270"/>
      <c r="I64" s="47" t="s">
        <v>1310</v>
      </c>
    </row>
    <row r="65" spans="1:9" x14ac:dyDescent="0.3">
      <c r="A65" s="13" t="s">
        <v>1325</v>
      </c>
      <c r="B65" s="16">
        <f>'Ref. ACS-5-YR'!H226</f>
        <v>386</v>
      </c>
      <c r="C65" s="55">
        <f>'Ref. ACS-5-YR'!I226</f>
        <v>0.13160586430276167</v>
      </c>
      <c r="D65" s="16">
        <f>'Ref. ACS-5-YR'!R226</f>
        <v>42009</v>
      </c>
      <c r="E65" s="55">
        <f>'Ref. ACS-5-YR'!S226</f>
        <v>0.15356636301159543</v>
      </c>
      <c r="F65" s="16">
        <f>'Ref. ACS-5-YR'!AB226</f>
        <v>2054635</v>
      </c>
      <c r="G65" s="55">
        <f>'Ref. ACS-5-YR'!AC226</f>
        <v>0.157</v>
      </c>
      <c r="H65" s="270"/>
    </row>
    <row r="66" spans="1:9" x14ac:dyDescent="0.3">
      <c r="A66" s="13" t="s">
        <v>1326</v>
      </c>
      <c r="B66" s="16">
        <f>'Ref. ACS-5-YR'!H227</f>
        <v>601</v>
      </c>
      <c r="C66" s="55">
        <f>'Ref. ACS-5-YR'!I227</f>
        <v>0.20490964882372997</v>
      </c>
      <c r="D66" s="16">
        <f>'Ref. ACS-5-YR'!R227</f>
        <v>46904</v>
      </c>
      <c r="E66" s="55">
        <f>'Ref. ACS-5-YR'!S227</f>
        <v>0.1714603225664946</v>
      </c>
      <c r="F66" s="16">
        <f>'Ref. ACS-5-YR'!AB227</f>
        <v>1945127</v>
      </c>
      <c r="G66" s="55">
        <f>'Ref. ACS-5-YR'!AC227</f>
        <v>0.14799999999999999</v>
      </c>
      <c r="H66" s="270"/>
    </row>
    <row r="67" spans="1:9" x14ac:dyDescent="0.3">
      <c r="A67" s="13" t="s">
        <v>1327</v>
      </c>
      <c r="B67" s="16">
        <f>'Ref. ACS-5-YR'!H228</f>
        <v>723</v>
      </c>
      <c r="C67" s="55">
        <f>'Ref. ACS-5-YR'!I228</f>
        <v>0.2465052846914422</v>
      </c>
      <c r="D67" s="16">
        <f>'Ref. ACS-5-YR'!R228</f>
        <v>27461</v>
      </c>
      <c r="E67" s="55">
        <f>'Ref. ACS-5-YR'!S228</f>
        <v>0.10038529588091652</v>
      </c>
      <c r="F67" s="16">
        <f>'Ref. ACS-5-YR'!AB228</f>
        <v>1006126</v>
      </c>
      <c r="G67" s="55">
        <f>'Ref. ACS-5-YR'!AC228</f>
        <v>7.6999999999999999E-2</v>
      </c>
      <c r="H67" s="270"/>
    </row>
    <row r="68" spans="1:9" x14ac:dyDescent="0.3">
      <c r="A68" s="13" t="s">
        <v>1328</v>
      </c>
      <c r="B68" s="16">
        <f>'Ref. ACS-5-YR'!H229</f>
        <v>231</v>
      </c>
      <c r="C68" s="55">
        <f>'Ref. ACS-5-YR'!I229</f>
        <v>7.8758949880668255E-2</v>
      </c>
      <c r="D68" s="16">
        <f>'Ref. ACS-5-YR'!R229</f>
        <v>12948</v>
      </c>
      <c r="E68" s="55">
        <f>'Ref. ACS-5-YR'!S229</f>
        <v>4.7332173302724122E-2</v>
      </c>
      <c r="F68" s="16">
        <f>'Ref. ACS-5-YR'!AB229</f>
        <v>433324</v>
      </c>
      <c r="G68" s="55">
        <f>'Ref. ACS-5-YR'!AC229</f>
        <v>3.3000000000000002E-2</v>
      </c>
      <c r="H68" s="270"/>
    </row>
    <row r="69" spans="1:9" x14ac:dyDescent="0.3">
      <c r="A69" s="13" t="s">
        <v>1329</v>
      </c>
      <c r="B69" s="16">
        <f>'Ref. ACS-5-YR'!H230</f>
        <v>175</v>
      </c>
      <c r="C69" s="55">
        <f>'Ref. ACS-5-YR'!I230</f>
        <v>5.9665871121718374E-2</v>
      </c>
      <c r="D69" s="16">
        <f>'Ref. ACS-5-YR'!R230</f>
        <v>8769</v>
      </c>
      <c r="E69" s="55">
        <f>'Ref. ACS-5-YR'!S230</f>
        <v>3.2055593735834713E-2</v>
      </c>
      <c r="F69" s="16">
        <f>'Ref. ACS-5-YR'!AB230</f>
        <v>338284</v>
      </c>
      <c r="G69" s="55">
        <f>'Ref. ACS-5-YR'!AC230</f>
        <v>2.5999999999999999E-2</v>
      </c>
      <c r="H69" s="270"/>
    </row>
    <row r="70" spans="1:9" x14ac:dyDescent="0.3">
      <c r="A70" s="13" t="s">
        <v>1330</v>
      </c>
      <c r="B70" s="16">
        <f>'Ref. ACS-5-YR'!H231</f>
        <v>441</v>
      </c>
      <c r="C70" s="55">
        <f>'Ref. ACS-5-YR'!I231</f>
        <v>0.15035799522673032</v>
      </c>
      <c r="D70" s="16">
        <f>'Ref. ACS-5-YR'!R231</f>
        <v>71617</v>
      </c>
      <c r="E70" s="55">
        <f>'Ref. ACS-5-YR'!S231</f>
        <v>0.2618001432978988</v>
      </c>
      <c r="F70" s="16">
        <f>'Ref. ACS-5-YR'!AB231</f>
        <v>4116448</v>
      </c>
      <c r="G70" s="55">
        <f>'Ref. ACS-5-YR'!AC231</f>
        <v>0.314</v>
      </c>
      <c r="H70" s="270"/>
    </row>
    <row r="71" spans="1:9" x14ac:dyDescent="0.3">
      <c r="A71" s="13" t="s">
        <v>1331</v>
      </c>
      <c r="B71" s="16">
        <f>'Ref. ACS-5-YR'!H232</f>
        <v>420</v>
      </c>
      <c r="C71" s="55">
        <f>'Ref. ACS-5-YR'!I232</f>
        <v>0.14319809069212411</v>
      </c>
      <c r="D71" s="16">
        <f>'Ref. ACS-5-YR'!R232</f>
        <v>57077</v>
      </c>
      <c r="E71" s="55">
        <f>'Ref. ACS-5-YR'!S232</f>
        <v>0.20864832063635966</v>
      </c>
      <c r="F71" s="16">
        <f>'Ref. ACS-5-YR'!AB232</f>
        <v>3114819</v>
      </c>
      <c r="G71" s="55">
        <f>'Ref. ACS-5-YR'!AC232</f>
        <v>0.23799999999999999</v>
      </c>
      <c r="H71" s="270"/>
    </row>
    <row r="72" spans="1:9" x14ac:dyDescent="0.3">
      <c r="A72" s="13" t="s">
        <v>1324</v>
      </c>
      <c r="B72" s="16">
        <f>'Ref. ACS-5-YR'!H233</f>
        <v>21</v>
      </c>
      <c r="C72" s="55">
        <f>'Ref. ACS-5-YR'!I233</f>
        <v>7.1599045346062056E-3</v>
      </c>
      <c r="D72" s="16">
        <f>'Ref. ACS-5-YR'!R233</f>
        <v>12251</v>
      </c>
      <c r="E72" s="55">
        <f>'Ref. ACS-5-YR'!S233</f>
        <v>4.4784248928921321E-2</v>
      </c>
      <c r="F72" s="16">
        <f>'Ref. ACS-5-YR'!AB233</f>
        <v>774224</v>
      </c>
      <c r="G72" s="55">
        <f>'Ref. ACS-5-YR'!AC233</f>
        <v>5.8999999999999997E-2</v>
      </c>
      <c r="H72" s="270"/>
    </row>
    <row r="73" spans="1:9" x14ac:dyDescent="0.3">
      <c r="A73" s="13" t="s">
        <v>1325</v>
      </c>
      <c r="B73" s="16">
        <f>'Ref. ACS-5-YR'!H234</f>
        <v>0</v>
      </c>
      <c r="C73" s="55">
        <f>'Ref. ACS-5-YR'!I234</f>
        <v>0</v>
      </c>
      <c r="D73" s="16">
        <f>'Ref. ACS-5-YR'!R234</f>
        <v>1137</v>
      </c>
      <c r="E73" s="55">
        <f>'Ref. ACS-5-YR'!S234</f>
        <v>4.1563701764903713E-3</v>
      </c>
      <c r="F73" s="16">
        <f>'Ref. ACS-5-YR'!AB234</f>
        <v>135683</v>
      </c>
      <c r="G73" s="55">
        <f>'Ref. ACS-5-YR'!AC234</f>
        <v>0.01</v>
      </c>
      <c r="H73" s="270"/>
    </row>
    <row r="74" spans="1:9" x14ac:dyDescent="0.3">
      <c r="A74" s="13" t="s">
        <v>1326</v>
      </c>
      <c r="B74" s="16">
        <f>'Ref. ACS-5-YR'!H235</f>
        <v>0</v>
      </c>
      <c r="C74" s="55">
        <f>'Ref. ACS-5-YR'!I235</f>
        <v>0</v>
      </c>
      <c r="D74" s="16">
        <f>'Ref. ACS-5-YR'!R235</f>
        <v>674</v>
      </c>
      <c r="E74" s="55">
        <f>'Ref. ACS-5-YR'!S235</f>
        <v>2.4638465250259546E-3</v>
      </c>
      <c r="F74" s="16">
        <f>'Ref. ACS-5-YR'!AB235</f>
        <v>59938</v>
      </c>
      <c r="G74" s="55">
        <f>'Ref. ACS-5-YR'!AC235</f>
        <v>5.0000000000000001E-3</v>
      </c>
      <c r="H74" s="270"/>
    </row>
    <row r="75" spans="1:9" x14ac:dyDescent="0.3">
      <c r="A75" s="13" t="s">
        <v>1327</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1328</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1329</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1332</v>
      </c>
    </row>
    <row r="80" spans="1:9" x14ac:dyDescent="0.3">
      <c r="A80" s="1" t="s">
        <v>1333</v>
      </c>
      <c r="I80" s="61" t="s">
        <v>1334</v>
      </c>
    </row>
    <row r="81" spans="1:9" ht="28.8" x14ac:dyDescent="0.3">
      <c r="A81" s="48" t="s">
        <v>173</v>
      </c>
      <c r="B81" s="60" t="str">
        <f>B3</f>
        <v>City of McFarland</v>
      </c>
      <c r="C81" s="60" t="str">
        <f>B4</f>
        <v>Kern County</v>
      </c>
      <c r="D81" s="60" t="s">
        <v>174</v>
      </c>
    </row>
    <row r="82" spans="1:9" x14ac:dyDescent="0.3">
      <c r="A82" s="13" t="s">
        <v>181</v>
      </c>
      <c r="B82" s="63">
        <f>'Ref. ACS-5-YR'!H1043</f>
        <v>4.09</v>
      </c>
      <c r="C82" s="63">
        <f>'Ref. ACS-5-YR'!R1043</f>
        <v>3.15</v>
      </c>
      <c r="D82" s="63">
        <f>'Ref. ACS-5-YR'!AB1043</f>
        <v>2.94</v>
      </c>
    </row>
    <row r="83" spans="1:9" x14ac:dyDescent="0.3">
      <c r="A83" s="13" t="s">
        <v>1335</v>
      </c>
      <c r="B83" s="63">
        <f>'Ref. ACS-5-YR'!H1044</f>
        <v>3.88</v>
      </c>
      <c r="C83" s="63">
        <f>'Ref. ACS-5-YR'!R1044</f>
        <v>3.13</v>
      </c>
      <c r="D83" s="63">
        <f>'Ref. ACS-5-YR'!AB1044</f>
        <v>3.01</v>
      </c>
    </row>
    <row r="84" spans="1:9" x14ac:dyDescent="0.3">
      <c r="A84" s="13" t="s">
        <v>1336</v>
      </c>
      <c r="B84" s="63">
        <f>'Ref. ACS-5-YR'!H1045</f>
        <v>4.37</v>
      </c>
      <c r="C84" s="63">
        <f>'Ref. ACS-5-YR'!R1045</f>
        <v>3.18</v>
      </c>
      <c r="D84" s="63">
        <f>'Ref. ACS-5-YR'!AB1045</f>
        <v>2.85</v>
      </c>
    </row>
    <row r="85" spans="1:9" x14ac:dyDescent="0.3">
      <c r="A85" s="47" t="s">
        <v>1337</v>
      </c>
    </row>
    <row r="86" spans="1:9" x14ac:dyDescent="0.3">
      <c r="A86" s="47"/>
    </row>
    <row r="87" spans="1:9" x14ac:dyDescent="0.3">
      <c r="A87" s="1" t="s">
        <v>1338</v>
      </c>
    </row>
    <row r="88" spans="1:9" x14ac:dyDescent="0.3">
      <c r="A88" s="48"/>
      <c r="B88" s="60">
        <v>2010</v>
      </c>
      <c r="C88" s="60">
        <v>2015</v>
      </c>
      <c r="D88" s="60">
        <v>2020</v>
      </c>
    </row>
    <row r="89" spans="1:9" x14ac:dyDescent="0.3">
      <c r="A89" s="13" t="str">
        <f>B3</f>
        <v>City of McFarland</v>
      </c>
      <c r="B89" s="63">
        <f>'Ref. ACS-5-YR'!B1043</f>
        <v>4.24</v>
      </c>
      <c r="C89" s="63">
        <f>'Ref. ACS-5-YR'!E1043</f>
        <v>4.2699999999999996</v>
      </c>
      <c r="D89" s="63">
        <f>'Ref. ACS-5-YR'!H1043</f>
        <v>4.09</v>
      </c>
      <c r="I89"/>
    </row>
    <row r="90" spans="1:9" x14ac:dyDescent="0.3">
      <c r="A90" s="13" t="str">
        <f>B4</f>
        <v>Kern County</v>
      </c>
      <c r="B90" s="63">
        <f>'Ref. ACS-5-YR'!L1043</f>
        <v>3.14</v>
      </c>
      <c r="C90" s="63">
        <f>'Ref. ACS-5-YR'!O1043</f>
        <v>3.21</v>
      </c>
      <c r="D90" s="63">
        <f>'Ref. ACS-5-YR'!R1043</f>
        <v>3.15</v>
      </c>
    </row>
    <row r="91" spans="1:9" x14ac:dyDescent="0.3">
      <c r="A91" s="13" t="s">
        <v>174</v>
      </c>
      <c r="B91" s="63">
        <f>'Ref. ACS-5-YR'!V1043</f>
        <v>2.89</v>
      </c>
      <c r="C91" s="63">
        <f>'Ref. ACS-5-YR'!Y1043</f>
        <v>2.96</v>
      </c>
      <c r="D91" s="63">
        <f>'Ref. ACS-5-YR'!AB1043</f>
        <v>2.94</v>
      </c>
    </row>
    <row r="92" spans="1:9" x14ac:dyDescent="0.3">
      <c r="A92" s="47" t="s">
        <v>1339</v>
      </c>
    </row>
    <row r="93" spans="1:9" x14ac:dyDescent="0.3">
      <c r="A93" s="47"/>
      <c r="I93" s="26" t="str">
        <f>A92</f>
        <v>Source: U.S. Census Bureau, ACS 06-10, 11-15, 16-20 (5-year Estimates), Table B25010</v>
      </c>
    </row>
    <row r="94" spans="1:9" x14ac:dyDescent="0.3">
      <c r="A94" s="47"/>
    </row>
    <row r="95" spans="1:9" x14ac:dyDescent="0.3">
      <c r="A95" s="1" t="s">
        <v>49</v>
      </c>
      <c r="C95" t="s">
        <v>180</v>
      </c>
      <c r="E95" t="s">
        <v>180</v>
      </c>
      <c r="G95" t="s">
        <v>180</v>
      </c>
      <c r="I95" s="61" t="s">
        <v>1340</v>
      </c>
    </row>
    <row r="96" spans="1:9" ht="28.8" x14ac:dyDescent="0.3">
      <c r="A96" s="48"/>
      <c r="B96" s="60" t="s">
        <v>1341</v>
      </c>
      <c r="C96" s="60" t="s">
        <v>1341</v>
      </c>
      <c r="D96" s="60" t="s">
        <v>1342</v>
      </c>
      <c r="E96" s="60" t="s">
        <v>1342</v>
      </c>
      <c r="F96" s="60" t="s">
        <v>175</v>
      </c>
      <c r="G96" s="60" t="s">
        <v>175</v>
      </c>
    </row>
    <row r="97" spans="1:9" x14ac:dyDescent="0.3">
      <c r="A97" s="69" t="s">
        <v>1343</v>
      </c>
      <c r="B97" s="16">
        <f>'Ref. CHAS'!B24</f>
        <v>1110</v>
      </c>
      <c r="C97" s="55">
        <f>B97/$B$101</f>
        <v>0.61735261401557284</v>
      </c>
      <c r="D97" s="16">
        <f>'Ref. CHAS'!C24</f>
        <v>435</v>
      </c>
      <c r="E97" s="55">
        <f>D97/$D$101</f>
        <v>0.30419580419580422</v>
      </c>
      <c r="F97" s="16">
        <f>'Ref. CHAS'!D24</f>
        <v>1545</v>
      </c>
      <c r="G97" s="55">
        <f>F97/$F$101</f>
        <v>0.47862453531598514</v>
      </c>
    </row>
    <row r="98" spans="1:9" x14ac:dyDescent="0.3">
      <c r="A98" s="69" t="s">
        <v>1344</v>
      </c>
      <c r="B98" s="16">
        <f>'Ref. CHAS'!B25</f>
        <v>495</v>
      </c>
      <c r="C98" s="55">
        <f t="shared" ref="C98:C100" si="0">B98/$B$101</f>
        <v>0.27530589543937711</v>
      </c>
      <c r="D98" s="16">
        <f>'Ref. CHAS'!C25</f>
        <v>530</v>
      </c>
      <c r="E98" s="55">
        <f t="shared" ref="E98:E100" si="1">D98/$D$101</f>
        <v>0.37062937062937062</v>
      </c>
      <c r="F98" s="16">
        <f>'Ref. CHAS'!D25</f>
        <v>1025</v>
      </c>
      <c r="G98" s="55">
        <f t="shared" ref="G98:G100" si="2">F98/$F$101</f>
        <v>0.31753407682775714</v>
      </c>
    </row>
    <row r="99" spans="1:9" x14ac:dyDescent="0.3">
      <c r="A99" s="69" t="s">
        <v>1345</v>
      </c>
      <c r="B99" s="16">
        <f>'Ref. CHAS'!B26</f>
        <v>189</v>
      </c>
      <c r="C99" s="55">
        <f t="shared" si="0"/>
        <v>0.10511679644048944</v>
      </c>
      <c r="D99" s="16">
        <f>'Ref. CHAS'!C26</f>
        <v>435</v>
      </c>
      <c r="E99" s="55">
        <f t="shared" si="1"/>
        <v>0.30419580419580422</v>
      </c>
      <c r="F99" s="16">
        <f>'Ref. CHAS'!D26</f>
        <v>624</v>
      </c>
      <c r="G99" s="55">
        <f t="shared" si="2"/>
        <v>0.19330855018587362</v>
      </c>
    </row>
    <row r="100" spans="1:9" x14ac:dyDescent="0.3">
      <c r="A100" s="69" t="s">
        <v>1346</v>
      </c>
      <c r="B100" s="16">
        <f>'Ref. CHAS'!B27</f>
        <v>4</v>
      </c>
      <c r="C100" s="55">
        <f t="shared" si="0"/>
        <v>2.2246941045606229E-3</v>
      </c>
      <c r="D100" s="16">
        <f>'Ref. CHAS'!C27</f>
        <v>30</v>
      </c>
      <c r="E100" s="55">
        <f t="shared" si="1"/>
        <v>2.097902097902098E-2</v>
      </c>
      <c r="F100" s="16">
        <f>'Ref. CHAS'!D27</f>
        <v>34</v>
      </c>
      <c r="G100" s="55">
        <f t="shared" si="2"/>
        <v>1.0532837670384139E-2</v>
      </c>
    </row>
    <row r="101" spans="1:9" x14ac:dyDescent="0.3">
      <c r="A101" s="69" t="s">
        <v>175</v>
      </c>
      <c r="B101" s="16">
        <f>SUM(B97:B100)</f>
        <v>1798</v>
      </c>
      <c r="C101" s="55"/>
      <c r="D101" s="16">
        <f>SUM(D97:D100)</f>
        <v>1430</v>
      </c>
      <c r="E101" s="55"/>
      <c r="F101" s="16">
        <f>SUM(F97:F100)</f>
        <v>3228</v>
      </c>
      <c r="G101" s="55"/>
    </row>
    <row r="102" spans="1:9" x14ac:dyDescent="0.3">
      <c r="A102" s="47" t="s">
        <v>1347</v>
      </c>
    </row>
    <row r="103" spans="1:9" s="72" customFormat="1" x14ac:dyDescent="0.3">
      <c r="A103" s="356" t="s">
        <v>2467</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1348</v>
      </c>
      <c r="B105"/>
      <c r="C105" t="s">
        <v>180</v>
      </c>
      <c r="D105"/>
      <c r="E105" t="s">
        <v>180</v>
      </c>
      <c r="F105"/>
      <c r="G105" t="s">
        <v>180</v>
      </c>
      <c r="H105" s="274"/>
      <c r="I105" s="42"/>
    </row>
    <row r="106" spans="1:9" s="72" customFormat="1" ht="28.8" x14ac:dyDescent="0.3">
      <c r="A106" s="48"/>
      <c r="B106" s="60" t="s">
        <v>1341</v>
      </c>
      <c r="C106" s="60" t="s">
        <v>1341</v>
      </c>
      <c r="D106" s="60" t="s">
        <v>1342</v>
      </c>
      <c r="E106" s="60" t="s">
        <v>1342</v>
      </c>
      <c r="F106" s="60" t="s">
        <v>175</v>
      </c>
      <c r="G106" s="60" t="s">
        <v>175</v>
      </c>
      <c r="H106" s="274"/>
      <c r="I106" s="42"/>
    </row>
    <row r="107" spans="1:9" s="72" customFormat="1" x14ac:dyDescent="0.3">
      <c r="A107" s="69" t="s">
        <v>1349</v>
      </c>
      <c r="B107" s="16">
        <f>SUM('Ref. CHAS'!B71:B73)</f>
        <v>669</v>
      </c>
      <c r="C107" s="55">
        <f>B107/B109</f>
        <v>0.62816901408450709</v>
      </c>
      <c r="D107" s="16">
        <f>SUM('Ref. CHAS'!B63:B65)</f>
        <v>945</v>
      </c>
      <c r="E107" s="55">
        <f>D107/D109</f>
        <v>0.79079497907949792</v>
      </c>
      <c r="F107" s="16">
        <f>SUM('Ref. CHAS'!B55:B57)</f>
        <v>1609</v>
      </c>
      <c r="G107" s="55">
        <f>F107/F109</f>
        <v>0.71194690265486726</v>
      </c>
      <c r="H107" s="274"/>
      <c r="I107" s="42"/>
    </row>
    <row r="108" spans="1:9" s="72" customFormat="1" x14ac:dyDescent="0.3">
      <c r="A108" s="69" t="s">
        <v>1345</v>
      </c>
      <c r="B108" s="16">
        <f>SUM('Ref. CHAS'!C71:C73)</f>
        <v>174</v>
      </c>
      <c r="C108" s="55">
        <f>B108/B109</f>
        <v>0.16338028169014085</v>
      </c>
      <c r="D108" s="16">
        <f>SUM('Ref. CHAS'!C63:C65)</f>
        <v>435</v>
      </c>
      <c r="E108" s="55">
        <f>D108/D109</f>
        <v>0.36401673640167365</v>
      </c>
      <c r="F108" s="16">
        <f>SUM('Ref. CHAS'!C55:C57)</f>
        <v>609</v>
      </c>
      <c r="G108" s="55">
        <f>F108/F109</f>
        <v>0.26946902654867255</v>
      </c>
      <c r="H108" s="274"/>
      <c r="I108" s="42"/>
    </row>
    <row r="109" spans="1:9" s="72" customFormat="1" x14ac:dyDescent="0.3">
      <c r="A109" s="69" t="s">
        <v>1350</v>
      </c>
      <c r="B109" s="16">
        <f>SUM('Ref. CHAS'!D71:D73)</f>
        <v>1065</v>
      </c>
      <c r="C109" s="55"/>
      <c r="D109" s="16">
        <f>SUM('Ref. CHAS'!D63:D65)</f>
        <v>1195</v>
      </c>
      <c r="E109" s="55"/>
      <c r="F109" s="16">
        <f>SUM('Ref. CHAS'!D55:D57)</f>
        <v>2260</v>
      </c>
      <c r="G109" s="55"/>
      <c r="H109" s="274"/>
      <c r="I109" s="42"/>
    </row>
    <row r="110" spans="1:9" s="72" customFormat="1" x14ac:dyDescent="0.3">
      <c r="A110" s="47" t="s">
        <v>1347</v>
      </c>
      <c r="B110"/>
      <c r="C110"/>
      <c r="D110"/>
      <c r="E110"/>
      <c r="F110"/>
      <c r="G110"/>
      <c r="H110" s="274"/>
      <c r="I110" s="42"/>
    </row>
    <row r="111" spans="1:9" s="72" customFormat="1" x14ac:dyDescent="0.3">
      <c r="A111" s="356" t="s">
        <v>2467</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1351</v>
      </c>
      <c r="B113"/>
      <c r="C113"/>
      <c r="D113"/>
      <c r="E113"/>
      <c r="F113"/>
      <c r="G113"/>
      <c r="H113" s="274"/>
      <c r="I113" s="47" t="s">
        <v>1347</v>
      </c>
    </row>
    <row r="114" spans="1:9" s="72" customFormat="1" ht="28.8" x14ac:dyDescent="0.3">
      <c r="A114" s="48"/>
      <c r="B114" s="60" t="s">
        <v>1341</v>
      </c>
      <c r="C114" s="60" t="s">
        <v>180</v>
      </c>
      <c r="D114" s="60" t="s">
        <v>1342</v>
      </c>
      <c r="E114" s="60" t="s">
        <v>180</v>
      </c>
      <c r="F114" s="60" t="s">
        <v>175</v>
      </c>
      <c r="H114" s="275"/>
      <c r="I114" s="42"/>
    </row>
    <row r="115" spans="1:9" s="72" customFormat="1" x14ac:dyDescent="0.3">
      <c r="A115" s="69" t="s">
        <v>1352</v>
      </c>
      <c r="B115" s="16">
        <f>'Ref. CHAS'!B6</f>
        <v>115</v>
      </c>
      <c r="C115" s="55">
        <f>B115/F115</f>
        <v>0.25842696629213485</v>
      </c>
      <c r="D115" s="16">
        <f>'Ref. CHAS'!C6</f>
        <v>330</v>
      </c>
      <c r="E115" s="55">
        <f>D115/F115</f>
        <v>0.7415730337078652</v>
      </c>
      <c r="F115" s="16">
        <f>'Ref. CHAS'!D6</f>
        <v>445</v>
      </c>
      <c r="H115" s="275"/>
      <c r="I115" s="61" t="s">
        <v>51</v>
      </c>
    </row>
    <row r="116" spans="1:9" s="72" customFormat="1" x14ac:dyDescent="0.3">
      <c r="A116" s="47" t="s">
        <v>1347</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54</v>
      </c>
    </row>
    <row r="119" spans="1:9" ht="28.8" x14ac:dyDescent="0.3">
      <c r="A119" s="48"/>
      <c r="B119" s="60" t="s">
        <v>1341</v>
      </c>
      <c r="C119" s="60" t="s">
        <v>180</v>
      </c>
      <c r="D119" s="60" t="s">
        <v>1342</v>
      </c>
      <c r="E119" s="60" t="s">
        <v>180</v>
      </c>
      <c r="F119" s="60" t="s">
        <v>175</v>
      </c>
      <c r="G119" s="60" t="s">
        <v>180</v>
      </c>
    </row>
    <row r="120" spans="1:9" x14ac:dyDescent="0.3">
      <c r="A120" s="69" t="s">
        <v>1349</v>
      </c>
      <c r="B120" s="16">
        <f>'Ref. CHAS'!B71</f>
        <v>100</v>
      </c>
      <c r="C120" s="55">
        <f>B120/B122</f>
        <v>0.86956521739130432</v>
      </c>
      <c r="D120" s="16">
        <f>'Ref. CHAS'!B63</f>
        <v>285</v>
      </c>
      <c r="E120" s="55">
        <f>D120/D122</f>
        <v>0.86363636363636365</v>
      </c>
      <c r="F120" s="16">
        <f>'Ref. CHAS'!B55</f>
        <v>385</v>
      </c>
      <c r="G120" s="55">
        <f>F120/F122</f>
        <v>0.8651685393258427</v>
      </c>
    </row>
    <row r="121" spans="1:9" x14ac:dyDescent="0.3">
      <c r="A121" s="69" t="s">
        <v>1345</v>
      </c>
      <c r="B121" s="16">
        <f>'Ref. CHAS'!C71</f>
        <v>85</v>
      </c>
      <c r="C121" s="55">
        <f>B121/B122</f>
        <v>0.73913043478260865</v>
      </c>
      <c r="D121" s="16">
        <f>'Ref. CHAS'!C63</f>
        <v>285</v>
      </c>
      <c r="E121" s="55">
        <f>D121/D122</f>
        <v>0.86363636363636365</v>
      </c>
      <c r="F121" s="16">
        <f>'Ref. CHAS'!C55</f>
        <v>370</v>
      </c>
      <c r="G121" s="55">
        <f>F121/F122</f>
        <v>0.8314606741573034</v>
      </c>
    </row>
    <row r="122" spans="1:9" x14ac:dyDescent="0.3">
      <c r="A122" s="69" t="s">
        <v>1353</v>
      </c>
      <c r="B122" s="16">
        <f>'Ref. CHAS'!D71</f>
        <v>115</v>
      </c>
      <c r="C122" s="55"/>
      <c r="D122" s="16">
        <f>'Ref. CHAS'!D63</f>
        <v>330</v>
      </c>
      <c r="E122" s="55"/>
      <c r="F122" s="16">
        <f>'Ref. CHAS'!D55</f>
        <v>445</v>
      </c>
      <c r="G122" s="55"/>
    </row>
    <row r="123" spans="1:9" x14ac:dyDescent="0.3">
      <c r="A123" s="47" t="s">
        <v>1347</v>
      </c>
    </row>
    <row r="124" spans="1:9" s="72" customFormat="1" x14ac:dyDescent="0.3">
      <c r="A124" s="356" t="s">
        <v>2467</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1354</v>
      </c>
      <c r="B126"/>
      <c r="C126"/>
      <c r="D126"/>
      <c r="E126"/>
      <c r="F126"/>
      <c r="G126"/>
      <c r="H126" s="274"/>
      <c r="I126" s="42"/>
    </row>
    <row r="127" spans="1:9" s="72" customFormat="1" ht="28.8" x14ac:dyDescent="0.3">
      <c r="A127" s="48"/>
      <c r="B127" s="60" t="s">
        <v>1341</v>
      </c>
      <c r="C127" s="60" t="s">
        <v>180</v>
      </c>
      <c r="D127" s="60" t="s">
        <v>1342</v>
      </c>
      <c r="E127" s="60" t="s">
        <v>180</v>
      </c>
      <c r="F127" s="60" t="s">
        <v>175</v>
      </c>
      <c r="G127" s="60" t="s">
        <v>180</v>
      </c>
      <c r="H127" s="274"/>
      <c r="I127" s="42"/>
    </row>
    <row r="128" spans="1:9" s="72" customFormat="1" x14ac:dyDescent="0.3">
      <c r="A128" s="13" t="s">
        <v>1355</v>
      </c>
      <c r="B128" s="16">
        <f>'Ref. CHAS'!B47</f>
        <v>100</v>
      </c>
      <c r="C128" s="55">
        <f>B128/B130</f>
        <v>0.86956521739130432</v>
      </c>
      <c r="D128" s="16">
        <f>'Ref. CHAS'!B39</f>
        <v>295</v>
      </c>
      <c r="E128" s="55">
        <f>D128/D130</f>
        <v>0.89393939393939392</v>
      </c>
      <c r="F128" s="16">
        <f>'Ref. CHAS'!B31</f>
        <v>395</v>
      </c>
      <c r="G128" s="55">
        <f>F128/F130</f>
        <v>0.88764044943820219</v>
      </c>
      <c r="H128" s="274"/>
      <c r="I128" s="42"/>
    </row>
    <row r="129" spans="1:9" s="72" customFormat="1" x14ac:dyDescent="0.3">
      <c r="A129" s="13" t="s">
        <v>1356</v>
      </c>
      <c r="B129" s="16">
        <f>'Ref. CHAS'!C47</f>
        <v>15</v>
      </c>
      <c r="C129" s="55">
        <f>B129/B130</f>
        <v>0.13043478260869565</v>
      </c>
      <c r="D129" s="16">
        <f>'Ref. CHAS'!C39</f>
        <v>35</v>
      </c>
      <c r="E129" s="55">
        <f>D129/D130</f>
        <v>0.10606060606060606</v>
      </c>
      <c r="F129" s="16">
        <f>'Ref. CHAS'!C31</f>
        <v>50</v>
      </c>
      <c r="G129" s="55">
        <f>F129/F130</f>
        <v>0.11235955056179775</v>
      </c>
      <c r="H129" s="274"/>
      <c r="I129" s="42"/>
    </row>
    <row r="130" spans="1:9" s="72" customFormat="1" x14ac:dyDescent="0.3">
      <c r="A130" s="13" t="s">
        <v>175</v>
      </c>
      <c r="B130" s="16">
        <f>'Ref. CHAS'!D47</f>
        <v>115</v>
      </c>
      <c r="C130" s="55"/>
      <c r="D130" s="16">
        <f>'Ref. CHAS'!D39</f>
        <v>330</v>
      </c>
      <c r="E130" s="55"/>
      <c r="F130" s="16">
        <f>'Ref. CHAS'!D31</f>
        <v>445</v>
      </c>
      <c r="G130" s="55"/>
      <c r="H130" s="274"/>
      <c r="I130" s="42"/>
    </row>
    <row r="131" spans="1:9" s="72" customFormat="1" x14ac:dyDescent="0.3">
      <c r="A131" s="47" t="s">
        <v>1347</v>
      </c>
      <c r="B131"/>
      <c r="C131"/>
      <c r="D131"/>
      <c r="E131"/>
      <c r="F131"/>
      <c r="G131"/>
      <c r="H131" s="274"/>
      <c r="I131" s="42"/>
    </row>
    <row r="132" spans="1:9" s="72" customFormat="1" x14ac:dyDescent="0.3">
      <c r="A132" s="96"/>
      <c r="B132" s="96"/>
      <c r="C132" s="96"/>
      <c r="D132" s="96"/>
      <c r="E132" s="96"/>
      <c r="F132" s="96"/>
      <c r="G132" s="96"/>
      <c r="H132" s="274"/>
      <c r="I132" s="47" t="s">
        <v>1347</v>
      </c>
    </row>
    <row r="133" spans="1:9" x14ac:dyDescent="0.3">
      <c r="A133" s="47"/>
    </row>
    <row r="134" spans="1:9" x14ac:dyDescent="0.3">
      <c r="A134" s="1" t="s">
        <v>1357</v>
      </c>
      <c r="I134" s="61" t="s">
        <v>1358</v>
      </c>
    </row>
    <row r="135" spans="1:9" ht="28.2" customHeight="1" x14ac:dyDescent="0.3">
      <c r="A135" s="48" t="s">
        <v>173</v>
      </c>
      <c r="B135" s="60" t="str">
        <f>B3</f>
        <v>City of McFarland</v>
      </c>
      <c r="C135" s="60" t="s">
        <v>180</v>
      </c>
      <c r="D135" s="60" t="str">
        <f>B4</f>
        <v>Kern County</v>
      </c>
      <c r="E135" s="60" t="s">
        <v>180</v>
      </c>
      <c r="F135" s="60" t="s">
        <v>174</v>
      </c>
      <c r="G135" s="60" t="s">
        <v>180</v>
      </c>
      <c r="H135" s="269"/>
    </row>
    <row r="136" spans="1:9" x14ac:dyDescent="0.3">
      <c r="A136" s="13" t="s">
        <v>181</v>
      </c>
      <c r="B136" s="16">
        <f>'Ref. ACS-5-YR'!H848</f>
        <v>2933</v>
      </c>
      <c r="C136" s="55"/>
      <c r="D136" s="16">
        <f>'Ref. ACS-5-YR'!R848</f>
        <v>273556</v>
      </c>
      <c r="E136" s="55"/>
      <c r="F136" s="16">
        <f>'Ref. ACS-5-YR'!AB848</f>
        <v>13103114</v>
      </c>
      <c r="G136" s="55"/>
      <c r="H136" s="270"/>
    </row>
    <row r="137" spans="1:9" hidden="1" x14ac:dyDescent="0.3">
      <c r="A137" s="13" t="s">
        <v>1359</v>
      </c>
      <c r="B137" s="16">
        <f>'Ref. ACS-5-YR'!H849</f>
        <v>157</v>
      </c>
      <c r="C137" s="55">
        <v>4.7673832468495179E-2</v>
      </c>
      <c r="D137" s="16">
        <f>'Ref. ACS-5-YR'!R849</f>
        <v>10549</v>
      </c>
      <c r="E137" s="55">
        <v>3.7150948666151359E-2</v>
      </c>
      <c r="F137" s="16">
        <f>'Ref. ACS-5-YR'!AB849</f>
        <v>359552</v>
      </c>
      <c r="G137" s="55">
        <v>2.8565348176739114E-2</v>
      </c>
      <c r="H137" s="270"/>
    </row>
    <row r="138" spans="1:9" hidden="1" x14ac:dyDescent="0.3">
      <c r="A138" s="13" t="s">
        <v>1360</v>
      </c>
      <c r="B138" s="16">
        <f>'Ref. ACS-5-YR'!H850</f>
        <v>0</v>
      </c>
      <c r="C138" s="55">
        <v>7.5908080059303188E-3</v>
      </c>
      <c r="D138" s="16">
        <f>'Ref. ACS-5-YR'!R850</f>
        <v>1058</v>
      </c>
      <c r="E138" s="55">
        <v>5.7744896169610203E-3</v>
      </c>
      <c r="F138" s="16">
        <f>'Ref. ACS-5-YR'!AB850</f>
        <v>54257</v>
      </c>
      <c r="G138" s="55">
        <v>4.593819230610599E-3</v>
      </c>
      <c r="H138" s="270"/>
    </row>
    <row r="139" spans="1:9" hidden="1" x14ac:dyDescent="0.3">
      <c r="A139" s="13" t="s">
        <v>1361</v>
      </c>
      <c r="B139" s="16">
        <f>'Ref. ACS-5-YR'!H851</f>
        <v>0</v>
      </c>
      <c r="C139" s="55">
        <v>3.6827279466271311E-3</v>
      </c>
      <c r="D139" s="16">
        <f>'Ref. ACS-5-YR'!R851</f>
        <v>763</v>
      </c>
      <c r="E139" s="55">
        <v>2.8710060862730835E-3</v>
      </c>
      <c r="F139" s="16">
        <f>'Ref. ACS-5-YR'!AB851</f>
        <v>19701</v>
      </c>
      <c r="G139" s="55">
        <v>1.7038904297106484E-3</v>
      </c>
      <c r="H139" s="270"/>
    </row>
    <row r="140" spans="1:9" hidden="1" x14ac:dyDescent="0.3">
      <c r="A140" s="13" t="s">
        <v>1362</v>
      </c>
      <c r="B140" s="16">
        <f>'Ref. ACS-5-YR'!H852</f>
        <v>59</v>
      </c>
      <c r="C140" s="55">
        <v>5.3965900667160864E-3</v>
      </c>
      <c r="D140" s="16">
        <f>'Ref. ACS-5-YR'!R852</f>
        <v>673</v>
      </c>
      <c r="E140" s="55">
        <v>3.88755009645801E-3</v>
      </c>
      <c r="F140" s="16">
        <f>'Ref. ACS-5-YR'!AB852</f>
        <v>18723</v>
      </c>
      <c r="G140" s="55">
        <v>1.6447839993449995E-3</v>
      </c>
      <c r="H140" s="270"/>
    </row>
    <row r="141" spans="1:9" hidden="1" x14ac:dyDescent="0.3">
      <c r="A141" s="13" t="s">
        <v>1363</v>
      </c>
      <c r="B141" s="16">
        <f>'Ref. ACS-5-YR'!H853</f>
        <v>12</v>
      </c>
      <c r="C141" s="55">
        <v>5.1060044477390662E-3</v>
      </c>
      <c r="D141" s="16">
        <f>'Ref. ACS-5-YR'!R853</f>
        <v>1119</v>
      </c>
      <c r="E141" s="55">
        <v>4.1830948406331803E-3</v>
      </c>
      <c r="F141" s="16">
        <f>'Ref. ACS-5-YR'!AB853</f>
        <v>21780</v>
      </c>
      <c r="G141" s="55">
        <v>1.8241731654352956E-3</v>
      </c>
      <c r="H141" s="270"/>
    </row>
    <row r="142" spans="1:9" hidden="1" x14ac:dyDescent="0.3">
      <c r="A142" s="13" t="s">
        <v>1364</v>
      </c>
      <c r="B142" s="16">
        <f>'Ref. ACS-5-YR'!H854</f>
        <v>0</v>
      </c>
      <c r="C142" s="55">
        <v>3.6649369903632321E-3</v>
      </c>
      <c r="D142" s="16">
        <f>'Ref. ACS-5-YR'!R854</f>
        <v>723</v>
      </c>
      <c r="E142" s="55">
        <v>2.6046910420712815E-3</v>
      </c>
      <c r="F142" s="16">
        <f>'Ref. ACS-5-YR'!AB854</f>
        <v>21246</v>
      </c>
      <c r="G142" s="55">
        <v>1.7190695129952118E-3</v>
      </c>
      <c r="H142" s="270"/>
    </row>
    <row r="143" spans="1:9" hidden="1" x14ac:dyDescent="0.3">
      <c r="A143" s="13" t="s">
        <v>1365</v>
      </c>
      <c r="B143" s="16">
        <f>'Ref. ACS-5-YR'!H855</f>
        <v>33</v>
      </c>
      <c r="C143" s="55">
        <v>3.9436619718309857E-3</v>
      </c>
      <c r="D143" s="16">
        <f>'Ref. ACS-5-YR'!R855</f>
        <v>902</v>
      </c>
      <c r="E143" s="55">
        <v>3.1275778971504289E-3</v>
      </c>
      <c r="F143" s="16">
        <f>'Ref. ACS-5-YR'!AB855</f>
        <v>21150</v>
      </c>
      <c r="G143" s="55">
        <v>1.7517275406680607E-3</v>
      </c>
      <c r="H143" s="270"/>
    </row>
    <row r="144" spans="1:9" hidden="1" x14ac:dyDescent="0.3">
      <c r="A144" s="13" t="s">
        <v>1366</v>
      </c>
      <c r="B144" s="16">
        <f>'Ref. ACS-5-YR'!H856</f>
        <v>0</v>
      </c>
      <c r="C144" s="55">
        <v>2.206078576723499E-3</v>
      </c>
      <c r="D144" s="16">
        <f>'Ref. ACS-5-YR'!R856</f>
        <v>771</v>
      </c>
      <c r="E144" s="55">
        <v>1.8771962871785544E-3</v>
      </c>
      <c r="F144" s="16">
        <f>'Ref. ACS-5-YR'!AB856</f>
        <v>18539</v>
      </c>
      <c r="G144" s="55">
        <v>1.5208214858543976E-3</v>
      </c>
      <c r="H144" s="270"/>
    </row>
    <row r="145" spans="1:8" hidden="1" x14ac:dyDescent="0.3">
      <c r="A145" s="13" t="s">
        <v>1367</v>
      </c>
      <c r="B145" s="16">
        <f>'Ref. ACS-5-YR'!H857</f>
        <v>15</v>
      </c>
      <c r="C145" s="55">
        <v>2.8880652335063011E-3</v>
      </c>
      <c r="D145" s="16">
        <f>'Ref. ACS-5-YR'!R857</f>
        <v>770</v>
      </c>
      <c r="E145" s="55">
        <v>2.3123940423375967E-3</v>
      </c>
      <c r="F145" s="16">
        <f>'Ref. ACS-5-YR'!AB857</f>
        <v>18777</v>
      </c>
      <c r="G145" s="55">
        <v>1.5122353377338366E-3</v>
      </c>
      <c r="H145" s="270"/>
    </row>
    <row r="146" spans="1:8" hidden="1" x14ac:dyDescent="0.3">
      <c r="A146" s="13" t="s">
        <v>1368</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1369</v>
      </c>
      <c r="B147" s="16">
        <f>'Ref. ACS-5-YR'!H859</f>
        <v>8</v>
      </c>
      <c r="C147" s="55">
        <v>3.6649369903632321E-3</v>
      </c>
      <c r="D147" s="16">
        <f>'Ref. ACS-5-YR'!R859</f>
        <v>1130</v>
      </c>
      <c r="E147" s="55">
        <v>2.4098263755821582E-3</v>
      </c>
      <c r="F147" s="16">
        <f>'Ref. ACS-5-YR'!AB859</f>
        <v>29732</v>
      </c>
      <c r="G147" s="55">
        <v>2.3674770201711618E-3</v>
      </c>
      <c r="H147" s="270"/>
    </row>
    <row r="148" spans="1:8" hidden="1" x14ac:dyDescent="0.3">
      <c r="A148" s="13" t="s">
        <v>1370</v>
      </c>
      <c r="B148" s="16">
        <f>'Ref. ACS-5-YR'!H860</f>
        <v>30</v>
      </c>
      <c r="C148" s="55">
        <v>3.5819125277983693E-3</v>
      </c>
      <c r="D148" s="16">
        <f>'Ref. ACS-5-YR'!R860</f>
        <v>949</v>
      </c>
      <c r="E148" s="55">
        <v>2.8839970640390251E-3</v>
      </c>
      <c r="F148" s="16">
        <f>'Ref. ACS-5-YR'!AB860</f>
        <v>34492</v>
      </c>
      <c r="G148" s="55">
        <v>2.5556056584556002E-3</v>
      </c>
      <c r="H148" s="270"/>
    </row>
    <row r="149" spans="1:8" hidden="1" x14ac:dyDescent="0.3">
      <c r="A149" s="13" t="s">
        <v>1371</v>
      </c>
      <c r="B149" s="16">
        <f>'Ref. ACS-5-YR'!H861</f>
        <v>0</v>
      </c>
      <c r="C149" s="55">
        <v>1.8977020014825797E-3</v>
      </c>
      <c r="D149" s="16">
        <f>'Ref. ACS-5-YR'!R861</f>
        <v>484</v>
      </c>
      <c r="E149" s="55">
        <v>1.8771962871785544E-3</v>
      </c>
      <c r="F149" s="16">
        <f>'Ref. ACS-5-YR'!AB861</f>
        <v>35106</v>
      </c>
      <c r="G149" s="55">
        <v>2.6554962923939149E-3</v>
      </c>
      <c r="H149" s="270"/>
    </row>
    <row r="150" spans="1:8" hidden="1" x14ac:dyDescent="0.3">
      <c r="A150" s="13" t="s">
        <v>1372</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1373</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1374</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1375</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1376</v>
      </c>
      <c r="B154" s="16">
        <f>'Ref. ACS-5-YR'!H866</f>
        <v>1274</v>
      </c>
      <c r="C154" s="55">
        <v>0.3941349147516679</v>
      </c>
      <c r="D154" s="16">
        <f>'Ref. ACS-5-YR'!R866</f>
        <v>104237</v>
      </c>
      <c r="E154" s="55">
        <v>0.37070404604002521</v>
      </c>
      <c r="F154" s="16">
        <f>'Ref. ACS-5-YR'!AB866</f>
        <v>4474488</v>
      </c>
      <c r="G154" s="55">
        <v>0.34205335892414335</v>
      </c>
      <c r="H154" s="270"/>
    </row>
    <row r="155" spans="1:8" hidden="1" x14ac:dyDescent="0.3">
      <c r="A155" s="13" t="s">
        <v>1360</v>
      </c>
      <c r="B155" s="16">
        <f>'Ref. ACS-5-YR'!H867</f>
        <v>70</v>
      </c>
      <c r="C155" s="55">
        <v>3.0558932542624165E-2</v>
      </c>
      <c r="D155" s="16">
        <f>'Ref. ACS-5-YR'!R867</f>
        <v>5582</v>
      </c>
      <c r="E155" s="55">
        <v>2.5199249121485127E-2</v>
      </c>
      <c r="F155" s="16">
        <f>'Ref. ACS-5-YR'!AB867</f>
        <v>172775</v>
      </c>
      <c r="G155" s="55">
        <v>1.3800469876955898E-2</v>
      </c>
      <c r="H155" s="270"/>
    </row>
    <row r="156" spans="1:8" hidden="1" x14ac:dyDescent="0.3">
      <c r="A156" s="13" t="s">
        <v>1361</v>
      </c>
      <c r="B156" s="16">
        <f>'Ref. ACS-5-YR'!H868</f>
        <v>22</v>
      </c>
      <c r="C156" s="55">
        <v>2.0969607116382506E-2</v>
      </c>
      <c r="D156" s="16">
        <f>'Ref. ACS-5-YR'!R868</f>
        <v>4329</v>
      </c>
      <c r="E156" s="55">
        <v>1.772618916162725E-2</v>
      </c>
      <c r="F156" s="16">
        <f>'Ref. ACS-5-YR'!AB868</f>
        <v>101332</v>
      </c>
      <c r="G156" s="55">
        <v>8.5573231947278592E-3</v>
      </c>
      <c r="H156" s="270"/>
    </row>
    <row r="157" spans="1:8" hidden="1" x14ac:dyDescent="0.3">
      <c r="A157" s="13" t="s">
        <v>1362</v>
      </c>
      <c r="B157" s="16">
        <f>'Ref. ACS-5-YR'!H869</f>
        <v>109</v>
      </c>
      <c r="C157" s="55">
        <v>2.0702742772424017E-2</v>
      </c>
      <c r="D157" s="16">
        <f>'Ref. ACS-5-YR'!R869</f>
        <v>4515</v>
      </c>
      <c r="E157" s="55">
        <v>1.7252018473170382E-2</v>
      </c>
      <c r="F157" s="16">
        <f>'Ref. ACS-5-YR'!AB869</f>
        <v>107030</v>
      </c>
      <c r="G157" s="55">
        <v>9.4124882151283944E-3</v>
      </c>
      <c r="H157" s="270"/>
    </row>
    <row r="158" spans="1:8" hidden="1" x14ac:dyDescent="0.3">
      <c r="A158" s="13" t="s">
        <v>1363</v>
      </c>
      <c r="B158" s="16">
        <f>'Ref. ACS-5-YR'!H870</f>
        <v>123</v>
      </c>
      <c r="C158" s="55">
        <v>2.4237212750185321E-2</v>
      </c>
      <c r="D158" s="16">
        <f>'Ref. ACS-5-YR'!R870</f>
        <v>4507</v>
      </c>
      <c r="E158" s="55">
        <v>2.1003163303086006E-2</v>
      </c>
      <c r="F158" s="16">
        <f>'Ref. ACS-5-YR'!AB870</f>
        <v>133407</v>
      </c>
      <c r="G158" s="55">
        <v>1.138469577360658E-2</v>
      </c>
      <c r="H158" s="270"/>
    </row>
    <row r="159" spans="1:8" hidden="1" x14ac:dyDescent="0.3">
      <c r="A159" s="13" t="s">
        <v>1364</v>
      </c>
      <c r="B159" s="16">
        <f>'Ref. ACS-5-YR'!H871</f>
        <v>164</v>
      </c>
      <c r="C159" s="55">
        <v>2.1776130467012603E-2</v>
      </c>
      <c r="D159" s="16">
        <f>'Ref. ACS-5-YR'!R871</f>
        <v>5722</v>
      </c>
      <c r="E159" s="55">
        <v>2.0753086981091632E-2</v>
      </c>
      <c r="F159" s="16">
        <f>'Ref. ACS-5-YR'!AB871</f>
        <v>142211</v>
      </c>
      <c r="G159" s="55">
        <v>1.1859847077635492E-2</v>
      </c>
      <c r="H159" s="270"/>
    </row>
    <row r="160" spans="1:8" hidden="1" x14ac:dyDescent="0.3">
      <c r="A160" s="13" t="s">
        <v>1365</v>
      </c>
      <c r="B160" s="16">
        <f>'Ref. ACS-5-YR'!H872</f>
        <v>108</v>
      </c>
      <c r="C160" s="55">
        <v>2.1568569310600444E-2</v>
      </c>
      <c r="D160" s="16">
        <f>'Ref. ACS-5-YR'!R872</f>
        <v>5822</v>
      </c>
      <c r="E160" s="55">
        <v>2.0746591492208661E-2</v>
      </c>
      <c r="F160" s="16">
        <f>'Ref. ACS-5-YR'!AB872</f>
        <v>158629</v>
      </c>
      <c r="G160" s="55">
        <v>1.3173681064154933E-2</v>
      </c>
      <c r="H160" s="270"/>
    </row>
    <row r="161" spans="1:8" hidden="1" x14ac:dyDescent="0.3">
      <c r="A161" s="13" t="s">
        <v>1366</v>
      </c>
      <c r="B161" s="16">
        <f>'Ref. ACS-5-YR'!H873</f>
        <v>134</v>
      </c>
      <c r="C161" s="55">
        <v>1.7043736100815419E-2</v>
      </c>
      <c r="D161" s="16">
        <f>'Ref. ACS-5-YR'!R873</f>
        <v>5049</v>
      </c>
      <c r="E161" s="55">
        <v>1.6875280117958077E-2</v>
      </c>
      <c r="F161" s="16">
        <f>'Ref. ACS-5-YR'!AB873</f>
        <v>149167</v>
      </c>
      <c r="G161" s="55">
        <v>1.2234801099578927E-2</v>
      </c>
      <c r="H161" s="270"/>
    </row>
    <row r="162" spans="1:8" hidden="1" x14ac:dyDescent="0.3">
      <c r="A162" s="13" t="s">
        <v>1367</v>
      </c>
      <c r="B162" s="16">
        <f>'Ref. ACS-5-YR'!H874</f>
        <v>78</v>
      </c>
      <c r="C162" s="55">
        <v>1.9220163083765753E-2</v>
      </c>
      <c r="D162" s="16">
        <f>'Ref. ACS-5-YR'!R874</f>
        <v>4556</v>
      </c>
      <c r="E162" s="55">
        <v>1.7690463972770909E-2</v>
      </c>
      <c r="F162" s="16">
        <f>'Ref. ACS-5-YR'!AB874</f>
        <v>162714</v>
      </c>
      <c r="G162" s="55">
        <v>1.2689790287931877E-2</v>
      </c>
      <c r="H162" s="270"/>
    </row>
    <row r="163" spans="1:8" hidden="1" x14ac:dyDescent="0.3">
      <c r="A163" s="13" t="s">
        <v>1368</v>
      </c>
      <c r="B163" s="16">
        <f>'Ref. ACS-5-YR'!H875</f>
        <v>63</v>
      </c>
      <c r="C163" s="55">
        <v>1.6118606375092662E-2</v>
      </c>
      <c r="D163" s="16">
        <f>'Ref. ACS-5-YR'!R875</f>
        <v>4499</v>
      </c>
      <c r="E163" s="55">
        <v>1.4410242086870669E-2</v>
      </c>
      <c r="F163" s="16">
        <f>'Ref. ACS-5-YR'!AB875</f>
        <v>141641</v>
      </c>
      <c r="G163" s="55">
        <v>1.1388452213409325E-2</v>
      </c>
      <c r="H163" s="270"/>
    </row>
    <row r="164" spans="1:8" hidden="1" x14ac:dyDescent="0.3">
      <c r="A164" s="13" t="s">
        <v>1369</v>
      </c>
      <c r="B164" s="16">
        <f>'Ref. ACS-5-YR'!H876</f>
        <v>113</v>
      </c>
      <c r="C164" s="55">
        <v>3.1988139362490731E-2</v>
      </c>
      <c r="D164" s="16">
        <f>'Ref. ACS-5-YR'!R876</f>
        <v>7781</v>
      </c>
      <c r="E164" s="55">
        <v>2.9940956006053794E-2</v>
      </c>
      <c r="F164" s="16">
        <f>'Ref. ACS-5-YR'!AB876</f>
        <v>300078</v>
      </c>
      <c r="G164" s="55">
        <v>2.3781100446740353E-2</v>
      </c>
      <c r="H164" s="270"/>
    </row>
    <row r="165" spans="1:8" hidden="1" x14ac:dyDescent="0.3">
      <c r="A165" s="13" t="s">
        <v>1370</v>
      </c>
      <c r="B165" s="16">
        <f>'Ref. ACS-5-YR'!H877</f>
        <v>93</v>
      </c>
      <c r="C165" s="55">
        <v>4.3795404002965159E-2</v>
      </c>
      <c r="D165" s="16">
        <f>'Ref. ACS-5-YR'!R877</f>
        <v>11704</v>
      </c>
      <c r="E165" s="55">
        <v>4.1054737484816792E-2</v>
      </c>
      <c r="F165" s="16">
        <f>'Ref. ACS-5-YR'!AB877</f>
        <v>428778</v>
      </c>
      <c r="G165" s="55">
        <v>3.2560820210198106E-2</v>
      </c>
      <c r="H165" s="270"/>
    </row>
    <row r="166" spans="1:8" hidden="1" x14ac:dyDescent="0.3">
      <c r="A166" s="13" t="s">
        <v>1371</v>
      </c>
      <c r="B166" s="16">
        <f>'Ref. ACS-5-YR'!H878</f>
        <v>74</v>
      </c>
      <c r="C166" s="55">
        <v>5.0413639733135659E-2</v>
      </c>
      <c r="D166" s="16">
        <f>'Ref. ACS-5-YR'!R878</f>
        <v>15288</v>
      </c>
      <c r="E166" s="55">
        <v>4.7469032756750434E-2</v>
      </c>
      <c r="F166" s="16">
        <f>'Ref. ACS-5-YR'!AB878</f>
        <v>598398</v>
      </c>
      <c r="G166" s="55">
        <v>4.5974300125434422E-2</v>
      </c>
      <c r="H166" s="270"/>
    </row>
    <row r="167" spans="1:8" hidden="1" x14ac:dyDescent="0.3">
      <c r="A167" s="13" t="s">
        <v>1372</v>
      </c>
      <c r="B167" s="16">
        <f>'Ref. ACS-5-YR'!H879</f>
        <v>51</v>
      </c>
      <c r="C167" s="55">
        <v>2.8346923647146034E-2</v>
      </c>
      <c r="D167" s="16">
        <f>'Ref. ACS-5-YR'!R879</f>
        <v>9160</v>
      </c>
      <c r="E167" s="55">
        <v>2.8421011607438634E-2</v>
      </c>
      <c r="F167" s="16">
        <f>'Ref. ACS-5-YR'!AB879</f>
        <v>478880</v>
      </c>
      <c r="G167" s="55">
        <v>3.5904204958715193E-2</v>
      </c>
      <c r="H167" s="270"/>
    </row>
    <row r="168" spans="1:8" hidden="1" x14ac:dyDescent="0.3">
      <c r="A168" s="13" t="s">
        <v>1373</v>
      </c>
      <c r="B168" s="16">
        <f>'Ref. ACS-5-YR'!H880</f>
        <v>26</v>
      </c>
      <c r="C168" s="55">
        <v>1.8852483320978504E-2</v>
      </c>
      <c r="D168" s="16">
        <f>'Ref. ACS-5-YR'!R880</f>
        <v>6049</v>
      </c>
      <c r="E168" s="55">
        <v>1.9340318149045486E-2</v>
      </c>
      <c r="F168" s="16">
        <f>'Ref. ACS-5-YR'!AB880</f>
        <v>352103</v>
      </c>
      <c r="G168" s="55">
        <v>2.5746255097833792E-2</v>
      </c>
      <c r="H168" s="270"/>
    </row>
    <row r="169" spans="1:8" hidden="1" x14ac:dyDescent="0.3">
      <c r="A169" s="13" t="s">
        <v>1374</v>
      </c>
      <c r="B169" s="16">
        <f>'Ref. ACS-5-YR'!H881</f>
        <v>46</v>
      </c>
      <c r="C169" s="55">
        <v>1.7168272794662712E-2</v>
      </c>
      <c r="D169" s="16">
        <f>'Ref. ACS-5-YR'!R881</f>
        <v>5856</v>
      </c>
      <c r="E169" s="55">
        <v>1.9820984326385325E-2</v>
      </c>
      <c r="F169" s="16">
        <f>'Ref. ACS-5-YR'!AB881</f>
        <v>448068</v>
      </c>
      <c r="G169" s="55">
        <v>3.2509993279805853E-2</v>
      </c>
      <c r="H169" s="270"/>
    </row>
    <row r="170" spans="1:8" hidden="1" x14ac:dyDescent="0.3">
      <c r="A170" s="13" t="s">
        <v>1375</v>
      </c>
      <c r="B170" s="16">
        <f>'Ref. ACS-5-YR'!H882</f>
        <v>0</v>
      </c>
      <c r="C170" s="55">
        <v>1.1374351371386211E-2</v>
      </c>
      <c r="D170" s="16">
        <f>'Ref. ACS-5-YR'!R882</f>
        <v>3818</v>
      </c>
      <c r="E170" s="55">
        <v>1.3000720999266011E-2</v>
      </c>
      <c r="F170" s="16">
        <f>'Ref. ACS-5-YR'!AB882</f>
        <v>599277</v>
      </c>
      <c r="G170" s="55">
        <v>4.1075136002286371E-2</v>
      </c>
      <c r="H170" s="270"/>
    </row>
    <row r="171" spans="1:8" hidden="1" x14ac:dyDescent="0.3">
      <c r="A171" s="13" t="s">
        <v>1377</v>
      </c>
      <c r="B171" s="16">
        <f>'Ref. ACS-5-YR'!H883</f>
        <v>1049</v>
      </c>
      <c r="C171" s="55">
        <v>0.3492008895478132</v>
      </c>
      <c r="D171" s="16">
        <f>'Ref. ACS-5-YR'!R883</f>
        <v>100653</v>
      </c>
      <c r="E171" s="55">
        <v>0.36356875150208179</v>
      </c>
      <c r="F171" s="16">
        <f>'Ref. ACS-5-YR'!AB883</f>
        <v>5070224</v>
      </c>
      <c r="G171" s="55">
        <v>0.39001144257561138</v>
      </c>
      <c r="H171" s="270"/>
    </row>
    <row r="172" spans="1:8" hidden="1" x14ac:dyDescent="0.3">
      <c r="A172" s="13" t="s">
        <v>1360</v>
      </c>
      <c r="B172" s="16">
        <f>'Ref. ACS-5-YR'!H884</f>
        <v>46</v>
      </c>
      <c r="C172" s="55">
        <v>2.7404002965159376E-2</v>
      </c>
      <c r="D172" s="16">
        <f>'Ref. ACS-5-YR'!R884</f>
        <v>6879</v>
      </c>
      <c r="E172" s="55">
        <v>2.3289575389891719E-2</v>
      </c>
      <c r="F172" s="16">
        <f>'Ref. ACS-5-YR'!AB884</f>
        <v>215299</v>
      </c>
      <c r="G172" s="55">
        <v>1.6798875459914726E-2</v>
      </c>
      <c r="H172" s="270"/>
    </row>
    <row r="173" spans="1:8" hidden="1" x14ac:dyDescent="0.3">
      <c r="A173" s="13" t="s">
        <v>1361</v>
      </c>
      <c r="B173" s="16">
        <f>'Ref. ACS-5-YR'!H885</f>
        <v>32</v>
      </c>
      <c r="C173" s="55">
        <v>2.059006671608599E-2</v>
      </c>
      <c r="D173" s="16">
        <f>'Ref. ACS-5-YR'!R885</f>
        <v>5287</v>
      </c>
      <c r="E173" s="55">
        <v>1.693049177346333E-2</v>
      </c>
      <c r="F173" s="16">
        <f>'Ref. ACS-5-YR'!AB885</f>
        <v>154532</v>
      </c>
      <c r="G173" s="55">
        <v>1.2835218171723882E-2</v>
      </c>
      <c r="H173" s="270"/>
    </row>
    <row r="174" spans="1:8" hidden="1" x14ac:dyDescent="0.3">
      <c r="A174" s="13" t="s">
        <v>1362</v>
      </c>
      <c r="B174" s="16">
        <f>'Ref. ACS-5-YR'!H886</f>
        <v>46</v>
      </c>
      <c r="C174" s="55">
        <v>1.6966641957005188E-2</v>
      </c>
      <c r="D174" s="16">
        <f>'Ref. ACS-5-YR'!R886</f>
        <v>3701</v>
      </c>
      <c r="E174" s="55">
        <v>1.4660318408865043E-2</v>
      </c>
      <c r="F174" s="16">
        <f>'Ref. ACS-5-YR'!AB886</f>
        <v>120380</v>
      </c>
      <c r="G174" s="55">
        <v>1.0196357541313554E-2</v>
      </c>
      <c r="H174" s="270"/>
    </row>
    <row r="175" spans="1:8" hidden="1" x14ac:dyDescent="0.3">
      <c r="A175" s="13" t="s">
        <v>1363</v>
      </c>
      <c r="B175" s="16">
        <f>'Ref. ACS-5-YR'!H887</f>
        <v>46</v>
      </c>
      <c r="C175" s="55">
        <v>1.847887323943662E-2</v>
      </c>
      <c r="D175" s="16">
        <f>'Ref. ACS-5-YR'!R887</f>
        <v>4395</v>
      </c>
      <c r="E175" s="55">
        <v>1.7355946295297915E-2</v>
      </c>
      <c r="F175" s="16">
        <f>'Ref. ACS-5-YR'!AB887</f>
        <v>145227</v>
      </c>
      <c r="G175" s="55">
        <v>1.1783108378807975E-2</v>
      </c>
      <c r="H175" s="270"/>
    </row>
    <row r="176" spans="1:8" hidden="1" x14ac:dyDescent="0.3">
      <c r="A176" s="13" t="s">
        <v>1364</v>
      </c>
      <c r="B176" s="16">
        <f>'Ref. ACS-5-YR'!H888</f>
        <v>29</v>
      </c>
      <c r="C176" s="55">
        <v>1.3141586360266865E-2</v>
      </c>
      <c r="D176" s="16">
        <f>'Ref. ACS-5-YR'!R888</f>
        <v>3653</v>
      </c>
      <c r="E176" s="55">
        <v>1.3900346209557463E-2</v>
      </c>
      <c r="F176" s="16">
        <f>'Ref. ACS-5-YR'!AB888</f>
        <v>134811</v>
      </c>
      <c r="G176" s="55">
        <v>1.0918590589918974E-2</v>
      </c>
      <c r="H176" s="270"/>
    </row>
    <row r="177" spans="1:8" hidden="1" x14ac:dyDescent="0.3">
      <c r="A177" s="13" t="s">
        <v>1365</v>
      </c>
      <c r="B177" s="16">
        <f>'Ref. ACS-5-YR'!H889</f>
        <v>172</v>
      </c>
      <c r="C177" s="55">
        <v>1.5246849518161602E-2</v>
      </c>
      <c r="D177" s="16">
        <f>'Ref. ACS-5-YR'!R889</f>
        <v>4454</v>
      </c>
      <c r="E177" s="55">
        <v>1.6079582729794158E-2</v>
      </c>
      <c r="F177" s="16">
        <f>'Ref. ACS-5-YR'!AB889</f>
        <v>149463</v>
      </c>
      <c r="G177" s="55">
        <v>1.2028196910427924E-2</v>
      </c>
      <c r="H177" s="270"/>
    </row>
    <row r="178" spans="1:8" hidden="1" x14ac:dyDescent="0.3">
      <c r="A178" s="13" t="s">
        <v>1366</v>
      </c>
      <c r="B178" s="16">
        <f>'Ref. ACS-5-YR'!H890</f>
        <v>184</v>
      </c>
      <c r="C178" s="55">
        <v>1.1653076352853967E-2</v>
      </c>
      <c r="D178" s="16">
        <f>'Ref. ACS-5-YR'!R890</f>
        <v>3864</v>
      </c>
      <c r="E178" s="55">
        <v>1.2607743921846278E-2</v>
      </c>
      <c r="F178" s="16">
        <f>'Ref. ACS-5-YR'!AB890</f>
        <v>138441</v>
      </c>
      <c r="G178" s="55">
        <v>1.1373043144014388E-2</v>
      </c>
      <c r="H178" s="270"/>
    </row>
    <row r="179" spans="1:8" hidden="1" x14ac:dyDescent="0.3">
      <c r="A179" s="13" t="s">
        <v>1367</v>
      </c>
      <c r="B179" s="16">
        <f>'Ref. ACS-5-YR'!H891</f>
        <v>18</v>
      </c>
      <c r="C179" s="55">
        <v>1.4499629355077835E-2</v>
      </c>
      <c r="D179" s="16">
        <f>'Ref. ACS-5-YR'!R891</f>
        <v>4214</v>
      </c>
      <c r="E179" s="55">
        <v>1.5196196241710133E-2</v>
      </c>
      <c r="F179" s="16">
        <f>'Ref. ACS-5-YR'!AB891</f>
        <v>155952</v>
      </c>
      <c r="G179" s="55">
        <v>1.2048972322398209E-2</v>
      </c>
      <c r="H179" s="270"/>
    </row>
    <row r="180" spans="1:8" hidden="1" x14ac:dyDescent="0.3">
      <c r="A180" s="13" t="s">
        <v>1368</v>
      </c>
      <c r="B180" s="16">
        <f>'Ref. ACS-5-YR'!H892</f>
        <v>19</v>
      </c>
      <c r="C180" s="55">
        <v>1.3159377316530763E-2</v>
      </c>
      <c r="D180" s="16">
        <f>'Ref. ACS-5-YR'!R892</f>
        <v>3958</v>
      </c>
      <c r="E180" s="55">
        <v>1.242262248868161E-2</v>
      </c>
      <c r="F180" s="16">
        <f>'Ref. ACS-5-YR'!AB892</f>
        <v>140200</v>
      </c>
      <c r="G180" s="55">
        <v>1.1521384185204441E-2</v>
      </c>
      <c r="H180" s="270"/>
    </row>
    <row r="181" spans="1:8" hidden="1" x14ac:dyDescent="0.3">
      <c r="A181" s="13" t="s">
        <v>1369</v>
      </c>
      <c r="B181" s="16">
        <f>'Ref. ACS-5-YR'!H893</f>
        <v>82</v>
      </c>
      <c r="C181" s="55">
        <v>2.5808747220163082E-2</v>
      </c>
      <c r="D181" s="16">
        <f>'Ref. ACS-5-YR'!R893</f>
        <v>7336</v>
      </c>
      <c r="E181" s="55">
        <v>2.4195696089066143E-2</v>
      </c>
      <c r="F181" s="16">
        <f>'Ref. ACS-5-YR'!AB893</f>
        <v>298933</v>
      </c>
      <c r="G181" s="55">
        <v>2.3611370697285687E-2</v>
      </c>
      <c r="H181" s="270"/>
    </row>
    <row r="182" spans="1:8" hidden="1" x14ac:dyDescent="0.3">
      <c r="A182" s="13" t="s">
        <v>1370</v>
      </c>
      <c r="B182" s="16">
        <f>'Ref. ACS-5-YR'!H894</f>
        <v>40</v>
      </c>
      <c r="C182" s="55">
        <v>3.3559673832468495E-2</v>
      </c>
      <c r="D182" s="16">
        <f>'Ref. ACS-5-YR'!R894</f>
        <v>9619</v>
      </c>
      <c r="E182" s="55">
        <v>3.5124356134664476E-2</v>
      </c>
      <c r="F182" s="16">
        <f>'Ref. ACS-5-YR'!AB894</f>
        <v>419518</v>
      </c>
      <c r="G182" s="55">
        <v>3.2930024579382239E-2</v>
      </c>
      <c r="H182" s="270"/>
    </row>
    <row r="183" spans="1:8" hidden="1" x14ac:dyDescent="0.3">
      <c r="A183" s="13" t="s">
        <v>1371</v>
      </c>
      <c r="B183" s="16">
        <f>'Ref. ACS-5-YR'!H895</f>
        <v>163</v>
      </c>
      <c r="C183" s="55">
        <v>4.268643439584878E-2</v>
      </c>
      <c r="D183" s="16">
        <f>'Ref. ACS-5-YR'!R895</f>
        <v>12789</v>
      </c>
      <c r="E183" s="55">
        <v>4.7897735023026508E-2</v>
      </c>
      <c r="F183" s="16">
        <f>'Ref. ACS-5-YR'!AB895</f>
        <v>627473</v>
      </c>
      <c r="G183" s="55">
        <v>4.9514936294614044E-2</v>
      </c>
      <c r="H183" s="270"/>
    </row>
    <row r="184" spans="1:8" hidden="1" x14ac:dyDescent="0.3">
      <c r="A184" s="13" t="s">
        <v>1372</v>
      </c>
      <c r="B184" s="16">
        <f>'Ref. ACS-5-YR'!H896</f>
        <v>76</v>
      </c>
      <c r="C184" s="55">
        <v>3.4099332839140101E-2</v>
      </c>
      <c r="D184" s="16">
        <f>'Ref. ACS-5-YR'!R896</f>
        <v>9641</v>
      </c>
      <c r="E184" s="55">
        <v>3.6660539255487061E-2</v>
      </c>
      <c r="F184" s="16">
        <f>'Ref. ACS-5-YR'!AB896</f>
        <v>540673</v>
      </c>
      <c r="G184" s="55">
        <v>4.1022929155231883E-2</v>
      </c>
      <c r="H184" s="270"/>
    </row>
    <row r="185" spans="1:8" hidden="1" x14ac:dyDescent="0.3">
      <c r="A185" s="13" t="s">
        <v>1373</v>
      </c>
      <c r="B185" s="16">
        <f>'Ref. ACS-5-YR'!H897</f>
        <v>0</v>
      </c>
      <c r="C185" s="55">
        <v>1.681245366938473E-2</v>
      </c>
      <c r="D185" s="16">
        <f>'Ref. ACS-5-YR'!R897</f>
        <v>6156</v>
      </c>
      <c r="E185" s="55">
        <v>2.1883302046728548E-2</v>
      </c>
      <c r="F185" s="16">
        <f>'Ref. ACS-5-YR'!AB897</f>
        <v>406789</v>
      </c>
      <c r="G185" s="55">
        <v>3.058232636470308E-2</v>
      </c>
      <c r="H185" s="270"/>
    </row>
    <row r="186" spans="1:8" hidden="1" x14ac:dyDescent="0.3">
      <c r="A186" s="13" t="s">
        <v>1374</v>
      </c>
      <c r="B186" s="16">
        <f>'Ref. ACS-5-YR'!H898</f>
        <v>66</v>
      </c>
      <c r="C186" s="55">
        <v>2.2161601186063751E-2</v>
      </c>
      <c r="D186" s="16">
        <f>'Ref. ACS-5-YR'!R898</f>
        <v>7848</v>
      </c>
      <c r="E186" s="55">
        <v>2.8161192052119803E-2</v>
      </c>
      <c r="F186" s="16">
        <f>'Ref. ACS-5-YR'!AB898</f>
        <v>563596</v>
      </c>
      <c r="G186" s="55">
        <v>4.1732896277950786E-2</v>
      </c>
      <c r="H186" s="270"/>
    </row>
    <row r="187" spans="1:8" hidden="1" x14ac:dyDescent="0.3">
      <c r="A187" s="13" t="s">
        <v>1375</v>
      </c>
      <c r="B187" s="16">
        <f>'Ref. ACS-5-YR'!H899</f>
        <v>30</v>
      </c>
      <c r="C187" s="55">
        <v>2.2932542624166049E-2</v>
      </c>
      <c r="D187" s="16">
        <f>'Ref. ACS-5-YR'!R899</f>
        <v>6859</v>
      </c>
      <c r="E187" s="55">
        <v>2.7203107441881612E-2</v>
      </c>
      <c r="F187" s="16">
        <f>'Ref. ACS-5-YR'!AB899</f>
        <v>858937</v>
      </c>
      <c r="G187" s="55">
        <v>6.1113212502719588E-2</v>
      </c>
      <c r="H187" s="270"/>
    </row>
    <row r="188" spans="1:8" x14ac:dyDescent="0.3">
      <c r="A188" s="13" t="s">
        <v>1378</v>
      </c>
      <c r="B188" s="16">
        <f>'Ref. ACS-5-YR'!H900</f>
        <v>453</v>
      </c>
      <c r="C188" s="55">
        <f>B188/B136</f>
        <v>0.15444936924650529</v>
      </c>
      <c r="D188" s="16">
        <f>'Ref. ACS-5-YR'!R900</f>
        <v>58117</v>
      </c>
      <c r="E188" s="55">
        <f>D188/D136</f>
        <v>0.21245010162453026</v>
      </c>
      <c r="F188" s="16">
        <f>'Ref. ACS-5-YR'!AB900</f>
        <v>3198850</v>
      </c>
      <c r="G188" s="55">
        <f>F188/F136</f>
        <v>0.24412899101694452</v>
      </c>
      <c r="H188" s="270"/>
    </row>
    <row r="189" spans="1:8" x14ac:dyDescent="0.3">
      <c r="A189" s="13" t="s">
        <v>1360</v>
      </c>
      <c r="B189" s="16">
        <f>'Ref. ACS-5-YR'!H901</f>
        <v>72</v>
      </c>
      <c r="C189" s="55">
        <f>B189/B188</f>
        <v>0.15894039735099338</v>
      </c>
      <c r="D189" s="16">
        <f>'Ref. ACS-5-YR'!R901</f>
        <v>4044</v>
      </c>
      <c r="E189" s="55">
        <f>D189/D188</f>
        <v>6.9583770669511505E-2</v>
      </c>
      <c r="F189" s="16">
        <f>'Ref. ACS-5-YR'!AB901</f>
        <v>172556</v>
      </c>
      <c r="G189" s="55">
        <f>F189/F188</f>
        <v>5.3943135814433309E-2</v>
      </c>
      <c r="H189" s="270"/>
    </row>
    <row r="190" spans="1:8" x14ac:dyDescent="0.3">
      <c r="A190" s="13" t="s">
        <v>1361</v>
      </c>
      <c r="B190" s="16">
        <f>'Ref. ACS-5-YR'!H902</f>
        <v>70</v>
      </c>
      <c r="C190" s="55">
        <f>B190/B188</f>
        <v>0.1545253863134658</v>
      </c>
      <c r="D190" s="16">
        <f>'Ref. ACS-5-YR'!R902</f>
        <v>5733</v>
      </c>
      <c r="E190" s="55">
        <f>D190/D188</f>
        <v>9.864583512569472E-2</v>
      </c>
      <c r="F190" s="16">
        <f>'Ref. ACS-5-YR'!AB902</f>
        <v>231833</v>
      </c>
      <c r="G190" s="55">
        <f>F190/F188</f>
        <v>7.2473857792644231E-2</v>
      </c>
      <c r="H190" s="270"/>
    </row>
    <row r="191" spans="1:8" x14ac:dyDescent="0.3">
      <c r="A191" s="13" t="s">
        <v>1362</v>
      </c>
      <c r="B191" s="16">
        <f>'Ref. ACS-5-YR'!H903</f>
        <v>63</v>
      </c>
      <c r="C191" s="55">
        <f>B191/B188</f>
        <v>0.13907284768211919</v>
      </c>
      <c r="D191" s="16">
        <f>'Ref. ACS-5-YR'!R903</f>
        <v>4533</v>
      </c>
      <c r="E191" s="55">
        <f>D191/D188</f>
        <v>7.7997831959667571E-2</v>
      </c>
      <c r="F191" s="16">
        <f>'Ref. ACS-5-YR'!AB903</f>
        <v>189249</v>
      </c>
      <c r="G191" s="55">
        <f>F191/F188</f>
        <v>5.916157369054504E-2</v>
      </c>
      <c r="H191" s="270"/>
    </row>
    <row r="192" spans="1:8" x14ac:dyDescent="0.3">
      <c r="A192" s="13" t="s">
        <v>1363</v>
      </c>
      <c r="B192" s="16">
        <f>'Ref. ACS-5-YR'!H904</f>
        <v>76</v>
      </c>
      <c r="C192" s="55">
        <f>B192/B188</f>
        <v>0.16777041942604856</v>
      </c>
      <c r="D192" s="16">
        <f>'Ref. ACS-5-YR'!R904</f>
        <v>4295</v>
      </c>
      <c r="E192" s="55">
        <f>D192/D188</f>
        <v>7.3902644665072181E-2</v>
      </c>
      <c r="F192" s="16">
        <f>'Ref. ACS-5-YR'!AB904</f>
        <v>173679</v>
      </c>
      <c r="G192" s="55">
        <f>F192/F188</f>
        <v>5.4294199477937385E-2</v>
      </c>
      <c r="H192" s="270"/>
    </row>
    <row r="193" spans="1:9" x14ac:dyDescent="0.3">
      <c r="A193" s="13" t="s">
        <v>1364</v>
      </c>
      <c r="B193" s="16">
        <f>'Ref. ACS-5-YR'!H905</f>
        <v>0</v>
      </c>
      <c r="C193" s="55">
        <f>B193/B188</f>
        <v>0</v>
      </c>
      <c r="D193" s="16">
        <f>'Ref. ACS-5-YR'!R905</f>
        <v>3702</v>
      </c>
      <c r="E193" s="55">
        <f>D193/D188</f>
        <v>6.3699089767193767E-2</v>
      </c>
      <c r="F193" s="16">
        <f>'Ref. ACS-5-YR'!AB905</f>
        <v>156105</v>
      </c>
      <c r="G193" s="55">
        <f>F193/F188</f>
        <v>4.8800350125826467E-2</v>
      </c>
      <c r="H193" s="270"/>
    </row>
    <row r="194" spans="1:9" x14ac:dyDescent="0.3">
      <c r="A194" s="13" t="s">
        <v>1365</v>
      </c>
      <c r="B194" s="16">
        <f>'Ref. ACS-5-YR'!H906</f>
        <v>13</v>
      </c>
      <c r="C194" s="55">
        <f>B194/B188</f>
        <v>2.8697571743929361E-2</v>
      </c>
      <c r="D194" s="16">
        <f>'Ref. ACS-5-YR'!R906</f>
        <v>3069</v>
      </c>
      <c r="E194" s="55">
        <f>D194/D188</f>
        <v>5.2807268097114439E-2</v>
      </c>
      <c r="F194" s="16">
        <f>'Ref. ACS-5-YR'!AB906</f>
        <v>146101</v>
      </c>
      <c r="G194" s="55">
        <f>F194/F188</f>
        <v>4.5672976225831156E-2</v>
      </c>
      <c r="H194" s="270"/>
    </row>
    <row r="195" spans="1:9" x14ac:dyDescent="0.3">
      <c r="A195" s="13" t="s">
        <v>1366</v>
      </c>
      <c r="B195" s="16">
        <f>'Ref. ACS-5-YR'!H907</f>
        <v>14</v>
      </c>
      <c r="C195" s="55">
        <f>B195/B188</f>
        <v>3.0905077262693158E-2</v>
      </c>
      <c r="D195" s="16">
        <f>'Ref. ACS-5-YR'!R907</f>
        <v>2955</v>
      </c>
      <c r="E195" s="55">
        <f>D195/D188</f>
        <v>5.0845707796341864E-2</v>
      </c>
      <c r="F195" s="16">
        <f>'Ref. ACS-5-YR'!AB907</f>
        <v>133947</v>
      </c>
      <c r="G195" s="55">
        <f>F195/F188</f>
        <v>4.1873485783953605E-2</v>
      </c>
      <c r="H195" s="270"/>
    </row>
    <row r="196" spans="1:9" x14ac:dyDescent="0.3">
      <c r="A196" s="13" t="s">
        <v>1367</v>
      </c>
      <c r="B196" s="16">
        <f>'Ref. ACS-5-YR'!H908</f>
        <v>14</v>
      </c>
      <c r="C196" s="55">
        <f>B196/B188</f>
        <v>3.0905077262693158E-2</v>
      </c>
      <c r="D196" s="16">
        <f>'Ref. ACS-5-YR'!R908</f>
        <v>2576</v>
      </c>
      <c r="E196" s="55">
        <f>D196/D188</f>
        <v>4.4324380129738286E-2</v>
      </c>
      <c r="F196" s="16">
        <f>'Ref. ACS-5-YR'!AB908</f>
        <v>124511</v>
      </c>
      <c r="G196" s="55">
        <f>F196/F188</f>
        <v>3.892367569595323E-2</v>
      </c>
      <c r="H196" s="270"/>
    </row>
    <row r="197" spans="1:9" x14ac:dyDescent="0.3">
      <c r="A197" s="13" t="s">
        <v>1368</v>
      </c>
      <c r="B197" s="16">
        <f>'Ref. ACS-5-YR'!H909</f>
        <v>12</v>
      </c>
      <c r="C197" s="55">
        <f>B197/B188</f>
        <v>2.6490066225165563E-2</v>
      </c>
      <c r="D197" s="16">
        <f>'Ref. ACS-5-YR'!R909</f>
        <v>2437</v>
      </c>
      <c r="E197" s="55">
        <f>D197/D188</f>
        <v>4.1932653096340144E-2</v>
      </c>
      <c r="F197" s="16">
        <f>'Ref. ACS-5-YR'!AB909</f>
        <v>116059</v>
      </c>
      <c r="G197" s="55">
        <f>F197/F188</f>
        <v>3.6281476155493382E-2</v>
      </c>
      <c r="H197" s="270"/>
    </row>
    <row r="198" spans="1:9" x14ac:dyDescent="0.3">
      <c r="A198" s="13" t="s">
        <v>1369</v>
      </c>
      <c r="B198" s="16">
        <f>'Ref. ACS-5-YR'!H910</f>
        <v>23</v>
      </c>
      <c r="C198" s="55">
        <f>B198/B188</f>
        <v>5.0772626931567331E-2</v>
      </c>
      <c r="D198" s="16">
        <f>'Ref. ACS-5-YR'!R910</f>
        <v>4084</v>
      </c>
      <c r="E198" s="55">
        <f>D198/D188</f>
        <v>7.0272037441712412E-2</v>
      </c>
      <c r="F198" s="16">
        <f>'Ref. ACS-5-YR'!AB910</f>
        <v>216099</v>
      </c>
      <c r="G198" s="55">
        <f>F198/F188</f>
        <v>6.7555215155446491E-2</v>
      </c>
      <c r="H198" s="270"/>
    </row>
    <row r="199" spans="1:9" x14ac:dyDescent="0.3">
      <c r="A199" s="13" t="s">
        <v>1370</v>
      </c>
      <c r="B199" s="16">
        <f>'Ref. ACS-5-YR'!H911</f>
        <v>5</v>
      </c>
      <c r="C199" s="55">
        <f>B199/B188</f>
        <v>1.1037527593818985E-2</v>
      </c>
      <c r="D199" s="16">
        <f>'Ref. ACS-5-YR'!R911</f>
        <v>4805</v>
      </c>
      <c r="E199" s="55">
        <f>D199/D188</f>
        <v>8.2678046010633721E-2</v>
      </c>
      <c r="F199" s="16">
        <f>'Ref. ACS-5-YR'!AB911</f>
        <v>279893</v>
      </c>
      <c r="G199" s="55">
        <f>F199/F188</f>
        <v>8.7498007096300234E-2</v>
      </c>
      <c r="H199" s="270"/>
    </row>
    <row r="200" spans="1:9" x14ac:dyDescent="0.3">
      <c r="A200" s="13" t="s">
        <v>1371</v>
      </c>
      <c r="B200" s="16">
        <f>'Ref. ACS-5-YR'!H912</f>
        <v>65</v>
      </c>
      <c r="C200" s="55">
        <f>B200/B188</f>
        <v>0.14348785871964681</v>
      </c>
      <c r="D200" s="16">
        <f>'Ref. ACS-5-YR'!R912</f>
        <v>5938</v>
      </c>
      <c r="E200" s="55">
        <f>D200/D188</f>
        <v>0.10217320233322436</v>
      </c>
      <c r="F200" s="16">
        <f>'Ref. ACS-5-YR'!AB912</f>
        <v>355361</v>
      </c>
      <c r="G200" s="55">
        <f>F200/F188</f>
        <v>0.111090235553402</v>
      </c>
      <c r="H200" s="270"/>
    </row>
    <row r="201" spans="1:9" x14ac:dyDescent="0.3">
      <c r="A201" s="13" t="s">
        <v>1372</v>
      </c>
      <c r="B201" s="16">
        <f>'Ref. ACS-5-YR'!H913</f>
        <v>26</v>
      </c>
      <c r="C201" s="55">
        <f>B201/B188</f>
        <v>5.7395143487858721E-2</v>
      </c>
      <c r="D201" s="16">
        <f>'Ref. ACS-5-YR'!R913</f>
        <v>3390</v>
      </c>
      <c r="E201" s="55">
        <f>D201/D188</f>
        <v>5.8330608944026703E-2</v>
      </c>
      <c r="F201" s="16">
        <f>'Ref. ACS-5-YR'!AB913</f>
        <v>256255</v>
      </c>
      <c r="G201" s="55">
        <f>F201/F188</f>
        <v>8.0108476483736341E-2</v>
      </c>
      <c r="H201" s="270"/>
    </row>
    <row r="202" spans="1:9" x14ac:dyDescent="0.3">
      <c r="A202" s="13" t="s">
        <v>1373</v>
      </c>
      <c r="B202" s="16">
        <f>'Ref. ACS-5-YR'!H914</f>
        <v>0</v>
      </c>
      <c r="C202" s="55">
        <f>B202/B188</f>
        <v>0</v>
      </c>
      <c r="D202" s="16">
        <f>'Ref. ACS-5-YR'!R914</f>
        <v>2391</v>
      </c>
      <c r="E202" s="55">
        <f>D202/D188</f>
        <v>4.1141146308309104E-2</v>
      </c>
      <c r="F202" s="16">
        <f>'Ref. ACS-5-YR'!AB914</f>
        <v>170039</v>
      </c>
      <c r="G202" s="55">
        <f>F202/F188</f>
        <v>5.3156290541913502E-2</v>
      </c>
      <c r="H202" s="270"/>
    </row>
    <row r="203" spans="1:9" x14ac:dyDescent="0.3">
      <c r="A203" s="13" t="s">
        <v>1374</v>
      </c>
      <c r="B203" s="16">
        <f>'Ref. ACS-5-YR'!H915</f>
        <v>0</v>
      </c>
      <c r="C203" s="55">
        <f>B203/B188</f>
        <v>0</v>
      </c>
      <c r="D203" s="16">
        <f>'Ref. ACS-5-YR'!R915</f>
        <v>2146</v>
      </c>
      <c r="E203" s="55">
        <f>D203/D188</f>
        <v>3.6925512328578554E-2</v>
      </c>
      <c r="F203" s="16">
        <f>'Ref. ACS-5-YR'!AB915</f>
        <v>205551</v>
      </c>
      <c r="G203" s="55">
        <f>F203/F188</f>
        <v>6.4257780139737722E-2</v>
      </c>
      <c r="H203" s="270"/>
    </row>
    <row r="204" spans="1:9" x14ac:dyDescent="0.3">
      <c r="A204" s="13" t="s">
        <v>1375</v>
      </c>
      <c r="B204" s="16">
        <f>'Ref. ACS-5-YR'!H916</f>
        <v>0</v>
      </c>
      <c r="C204" s="55">
        <f>B204/B188</f>
        <v>0</v>
      </c>
      <c r="D204" s="16">
        <f>'Ref. ACS-5-YR'!R916</f>
        <v>2019</v>
      </c>
      <c r="E204" s="55">
        <f>D204/D188</f>
        <v>3.4740265326840686E-2</v>
      </c>
      <c r="F204" s="16">
        <f>'Ref. ACS-5-YR'!AB916</f>
        <v>271612</v>
      </c>
      <c r="G204" s="55">
        <f>F204/F188</f>
        <v>8.4909264266845905E-2</v>
      </c>
      <c r="H204" s="270"/>
    </row>
    <row r="205" spans="1:9" x14ac:dyDescent="0.3">
      <c r="A205" s="47" t="s">
        <v>1379</v>
      </c>
    </row>
    <row r="206" spans="1:9" x14ac:dyDescent="0.3">
      <c r="A206" s="47"/>
      <c r="I206" s="26" t="str">
        <f>A205</f>
        <v>Source: U.S. Census Bureau, ACS16-20 (5-year Estimates), Table B19037</v>
      </c>
    </row>
    <row r="208" spans="1:9" x14ac:dyDescent="0.3">
      <c r="A208" s="1" t="s">
        <v>1380</v>
      </c>
      <c r="C208" s="114" t="s">
        <v>180</v>
      </c>
      <c r="D208" s="114"/>
      <c r="E208" s="114" t="s">
        <v>180</v>
      </c>
      <c r="F208" s="114"/>
      <c r="G208" s="114" t="s">
        <v>180</v>
      </c>
      <c r="H208" s="276"/>
      <c r="I208" s="61" t="s">
        <v>1381</v>
      </c>
    </row>
    <row r="209" spans="1:9" ht="28.8" x14ac:dyDescent="0.3">
      <c r="A209" s="48" t="s">
        <v>173</v>
      </c>
      <c r="B209" s="60" t="str">
        <f>B3</f>
        <v>City of McFarland</v>
      </c>
      <c r="C209" s="60" t="str">
        <f>B3</f>
        <v>City of McFarland</v>
      </c>
      <c r="D209" s="60" t="str">
        <f>B4</f>
        <v>Kern County</v>
      </c>
      <c r="E209" s="60" t="str">
        <f>B4</f>
        <v>Kern County</v>
      </c>
      <c r="F209" s="60" t="s">
        <v>174</v>
      </c>
      <c r="G209" s="60" t="s">
        <v>174</v>
      </c>
      <c r="H209" s="269"/>
    </row>
    <row r="210" spans="1:9" x14ac:dyDescent="0.3">
      <c r="A210" s="13" t="s">
        <v>181</v>
      </c>
      <c r="B210" s="16">
        <f>B211+B215</f>
        <v>453</v>
      </c>
      <c r="C210" s="55"/>
      <c r="D210" s="16">
        <f>D211+D215</f>
        <v>58117</v>
      </c>
      <c r="E210" s="55"/>
      <c r="F210" s="16">
        <f>F211+F215</f>
        <v>3198850</v>
      </c>
      <c r="G210" s="55"/>
      <c r="H210" s="270"/>
    </row>
    <row r="211" spans="1:9" x14ac:dyDescent="0.3">
      <c r="A211" s="13" t="s">
        <v>1382</v>
      </c>
      <c r="B211" s="16">
        <f>SUM(B212:B214)</f>
        <v>392</v>
      </c>
      <c r="C211" s="55">
        <f>B211/B210</f>
        <v>0.86534216335540837</v>
      </c>
      <c r="D211" s="16">
        <f>SUM(D212:D214)</f>
        <v>44406</v>
      </c>
      <c r="E211" s="55">
        <f>D211/D210</f>
        <v>0.76407935715883479</v>
      </c>
      <c r="F211" s="16">
        <f>SUM(F212:F214)</f>
        <v>2340689</v>
      </c>
      <c r="G211" s="55">
        <f>F211/F210</f>
        <v>0.7317282773496725</v>
      </c>
      <c r="H211" s="270"/>
    </row>
    <row r="212" spans="1:9" x14ac:dyDescent="0.3">
      <c r="A212" s="13" t="s">
        <v>1383</v>
      </c>
      <c r="B212" s="16">
        <f>'Ref. ACS-5-YR'!H1007</f>
        <v>324</v>
      </c>
      <c r="C212" s="55">
        <f>B212/B211</f>
        <v>0.82653061224489799</v>
      </c>
      <c r="D212" s="16">
        <f>'Ref. ACS-5-YR'!R1007</f>
        <v>26393</v>
      </c>
      <c r="E212" s="55">
        <f>D212/D211</f>
        <v>0.59435661847498089</v>
      </c>
      <c r="F212" s="16">
        <f>'Ref. ACS-5-YR'!AB1007</f>
        <v>1350393</v>
      </c>
      <c r="G212" s="55">
        <f>F212/F211</f>
        <v>0.57692115441222647</v>
      </c>
      <c r="H212" s="270"/>
    </row>
    <row r="213" spans="1:9" x14ac:dyDescent="0.3">
      <c r="A213" s="13" t="s">
        <v>1384</v>
      </c>
      <c r="B213" s="16">
        <f>'Ref. ACS-5-YR'!H1008</f>
        <v>44</v>
      </c>
      <c r="C213" s="55">
        <f>B213/B211</f>
        <v>0.11224489795918367</v>
      </c>
      <c r="D213" s="16">
        <f>'Ref. ACS-5-YR'!R1008</f>
        <v>13340</v>
      </c>
      <c r="E213" s="55">
        <f>D213/D211</f>
        <v>0.30040985452416341</v>
      </c>
      <c r="F213" s="16">
        <f>'Ref. ACS-5-YR'!AB1008</f>
        <v>688443</v>
      </c>
      <c r="G213" s="55">
        <f>F213/F211</f>
        <v>0.29411980831285145</v>
      </c>
      <c r="H213" s="270"/>
    </row>
    <row r="214" spans="1:9" x14ac:dyDescent="0.3">
      <c r="A214" s="13" t="s">
        <v>1385</v>
      </c>
      <c r="B214" s="16">
        <f>'Ref. ACS-5-YR'!H1009</f>
        <v>24</v>
      </c>
      <c r="C214" s="55">
        <f>B214/B211</f>
        <v>6.1224489795918366E-2</v>
      </c>
      <c r="D214" s="16">
        <f>'Ref. ACS-5-YR'!R1009</f>
        <v>4673</v>
      </c>
      <c r="E214" s="55">
        <f>D214/D211</f>
        <v>0.10523352700085574</v>
      </c>
      <c r="F214" s="16">
        <f>'Ref. ACS-5-YR'!AB1009</f>
        <v>301853</v>
      </c>
      <c r="G214" s="55">
        <f>F214/F211</f>
        <v>0.12895903727492206</v>
      </c>
      <c r="H214" s="270"/>
    </row>
    <row r="215" spans="1:9" x14ac:dyDescent="0.3">
      <c r="A215" s="13" t="s">
        <v>1386</v>
      </c>
      <c r="B215" s="16">
        <f>SUM(B216:B218)</f>
        <v>61</v>
      </c>
      <c r="C215" s="55">
        <f>B215/B210</f>
        <v>0.13465783664459161</v>
      </c>
      <c r="D215" s="16">
        <f>SUM(D216:D218)</f>
        <v>13711</v>
      </c>
      <c r="E215" s="55">
        <f>D215/D210</f>
        <v>0.23592064284116523</v>
      </c>
      <c r="F215" s="16">
        <f>SUM(F216:F218)</f>
        <v>858161</v>
      </c>
      <c r="G215" s="55">
        <f>F215/F210</f>
        <v>0.26827172265032745</v>
      </c>
      <c r="H215" s="270"/>
    </row>
    <row r="216" spans="1:9" x14ac:dyDescent="0.3">
      <c r="A216" s="13" t="s">
        <v>1383</v>
      </c>
      <c r="B216" s="16">
        <f>'Ref. ACS-5-YR'!H1017</f>
        <v>35</v>
      </c>
      <c r="C216" s="55">
        <f>B216/B215</f>
        <v>0.57377049180327866</v>
      </c>
      <c r="D216" s="16">
        <f>'Ref. ACS-5-YR'!R1017</f>
        <v>8690</v>
      </c>
      <c r="E216" s="55">
        <f>D216/D215</f>
        <v>0.63379768069433307</v>
      </c>
      <c r="F216" s="16">
        <f>'Ref. ACS-5-YR'!AB1017</f>
        <v>484266</v>
      </c>
      <c r="G216" s="55">
        <f>F216/F215</f>
        <v>0.56430669769425545</v>
      </c>
      <c r="H216" s="270"/>
    </row>
    <row r="217" spans="1:9" x14ac:dyDescent="0.3">
      <c r="A217" s="13" t="s">
        <v>1384</v>
      </c>
      <c r="B217" s="16">
        <f>'Ref. ACS-5-YR'!H1018</f>
        <v>26</v>
      </c>
      <c r="C217" s="55">
        <f>B217/B215</f>
        <v>0.42622950819672129</v>
      </c>
      <c r="D217" s="16">
        <f>'Ref. ACS-5-YR'!R1018</f>
        <v>3505</v>
      </c>
      <c r="E217" s="55">
        <f>D217/D215</f>
        <v>0.25563416235139669</v>
      </c>
      <c r="F217" s="16">
        <f>'Ref. ACS-5-YR'!AB1018</f>
        <v>234067</v>
      </c>
      <c r="G217" s="55">
        <f>F217/F215</f>
        <v>0.27275418015966701</v>
      </c>
      <c r="H217" s="270"/>
    </row>
    <row r="218" spans="1:9" x14ac:dyDescent="0.3">
      <c r="A218" s="13" t="s">
        <v>1385</v>
      </c>
      <c r="B218" s="16">
        <f>'Ref. ACS-5-YR'!H1019</f>
        <v>0</v>
      </c>
      <c r="C218" s="55">
        <f>B218/B215</f>
        <v>0</v>
      </c>
      <c r="D218" s="16">
        <f>'Ref. ACS-5-YR'!R1019</f>
        <v>1516</v>
      </c>
      <c r="E218" s="55">
        <f>D218/D215</f>
        <v>0.11056815695427029</v>
      </c>
      <c r="F218" s="16">
        <f>'Ref. ACS-5-YR'!AB1019</f>
        <v>139828</v>
      </c>
      <c r="G218" s="55">
        <f>F218/F215</f>
        <v>0.16293912214607748</v>
      </c>
      <c r="H218" s="270"/>
    </row>
    <row r="219" spans="1:9" x14ac:dyDescent="0.3">
      <c r="A219" s="47" t="s">
        <v>1387</v>
      </c>
    </row>
    <row r="222" spans="1:9" x14ac:dyDescent="0.3">
      <c r="I222" s="26" t="str">
        <f>A219</f>
        <v>Source: U.S. Census Bureau, ACS16-20 (5-year Estimates), Table B25007</v>
      </c>
    </row>
    <row r="223" spans="1:9" x14ac:dyDescent="0.3">
      <c r="A223" s="1" t="s">
        <v>1388</v>
      </c>
    </row>
    <row r="224" spans="1:9" ht="28.8" x14ac:dyDescent="0.3">
      <c r="A224" s="48"/>
      <c r="B224" s="60" t="s">
        <v>1389</v>
      </c>
      <c r="C224" s="60" t="s">
        <v>1341</v>
      </c>
      <c r="D224" s="60" t="s">
        <v>1389</v>
      </c>
      <c r="E224" s="60" t="s">
        <v>1341</v>
      </c>
      <c r="F224" s="60" t="s">
        <v>1389</v>
      </c>
      <c r="G224" s="60" t="s">
        <v>1341</v>
      </c>
      <c r="I224" s="61" t="s">
        <v>1390</v>
      </c>
    </row>
    <row r="225" spans="1:9" x14ac:dyDescent="0.3">
      <c r="A225" s="48" t="s">
        <v>173</v>
      </c>
      <c r="B225" s="151">
        <v>2010</v>
      </c>
      <c r="C225" s="151">
        <v>2010</v>
      </c>
      <c r="D225" s="151">
        <v>2015</v>
      </c>
      <c r="E225" s="151">
        <v>2015</v>
      </c>
      <c r="F225" s="151">
        <v>2020</v>
      </c>
      <c r="G225" s="151">
        <v>2020</v>
      </c>
    </row>
    <row r="226" spans="1:9" x14ac:dyDescent="0.3">
      <c r="A226" s="13" t="str">
        <f>B3</f>
        <v>City of McFarland</v>
      </c>
      <c r="B226" s="63">
        <f>SUM('Ref. ACS-5-YR'!B1017:B1019)</f>
        <v>90</v>
      </c>
      <c r="C226" s="63">
        <f>SUM('Ref. ACS-5-YR'!B1007:B1009)</f>
        <v>197</v>
      </c>
      <c r="D226" s="63">
        <f>SUM('Ref. ACS-5-YR'!E1017:E1019)</f>
        <v>56</v>
      </c>
      <c r="E226" s="16">
        <f>SUM('Ref. ACS-5-YR'!E1007:E1009)</f>
        <v>274</v>
      </c>
      <c r="F226" s="16">
        <f>SUM('Ref. ACS-5-YR'!H1017:H1019)</f>
        <v>61</v>
      </c>
      <c r="G226" s="16">
        <f>SUM('Ref. ACS-5-YR'!H1007:H1009)</f>
        <v>392</v>
      </c>
    </row>
    <row r="227" spans="1:9" x14ac:dyDescent="0.3">
      <c r="A227" s="13" t="str">
        <f>B3</f>
        <v>City of McFarland</v>
      </c>
      <c r="B227" s="5">
        <f>B226/(B226+C226)</f>
        <v>0.31358885017421601</v>
      </c>
      <c r="C227" s="5">
        <f>C226/(B226+C226)</f>
        <v>0.68641114982578399</v>
      </c>
      <c r="D227" s="5">
        <f>D226/(D226+E226)</f>
        <v>0.16969696969696971</v>
      </c>
      <c r="E227" s="5">
        <f>E226/(D226+E226)</f>
        <v>0.83030303030303032</v>
      </c>
      <c r="F227" s="5">
        <f>F226/(F226+G226)</f>
        <v>0.13465783664459161</v>
      </c>
      <c r="G227" s="5">
        <f>G226/(F226+G226)</f>
        <v>0.86534216335540837</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174</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174</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1391</v>
      </c>
    </row>
    <row r="239" spans="1:9" x14ac:dyDescent="0.3">
      <c r="I239" s="26" t="str">
        <f>A232</f>
        <v>Source: U.S. Census Bureau, ACS 06-10, 11-15, 16-20 (5-year Estimates), Table B25007</v>
      </c>
    </row>
    <row r="242" spans="1:10" x14ac:dyDescent="0.3">
      <c r="A242" s="1" t="s">
        <v>1392</v>
      </c>
      <c r="C242" s="114" t="s">
        <v>180</v>
      </c>
      <c r="D242" s="114"/>
      <c r="E242" s="114" t="s">
        <v>180</v>
      </c>
      <c r="F242" s="114"/>
      <c r="G242" s="114" t="s">
        <v>180</v>
      </c>
      <c r="I242" s="61" t="s">
        <v>1393</v>
      </c>
    </row>
    <row r="243" spans="1:10" ht="28.8" x14ac:dyDescent="0.3">
      <c r="A243" s="80"/>
      <c r="B243" s="60" t="str">
        <f>Housing!B3</f>
        <v>City of McFarland</v>
      </c>
      <c r="C243" s="60" t="str">
        <f>Housing!B3</f>
        <v>City of McFarland</v>
      </c>
      <c r="D243" s="60" t="str">
        <f>Housing!B4</f>
        <v>Kern County</v>
      </c>
      <c r="E243" s="60" t="str">
        <f>Housing!B4</f>
        <v>Kern County</v>
      </c>
      <c r="F243" s="60" t="s">
        <v>174</v>
      </c>
      <c r="G243" s="60" t="s">
        <v>174</v>
      </c>
      <c r="H243" s="271"/>
      <c r="I243" s="42"/>
      <c r="J243" s="58"/>
    </row>
    <row r="244" spans="1:10" x14ac:dyDescent="0.3">
      <c r="A244" s="13" t="s">
        <v>1394</v>
      </c>
      <c r="B244" s="16">
        <f>'Ref. ACS-5-YR'!H1023</f>
        <v>2933</v>
      </c>
      <c r="C244" s="55"/>
      <c r="D244" s="16">
        <f>'Ref. ACS-5-YR'!R1023</f>
        <v>273556</v>
      </c>
      <c r="E244" s="55"/>
      <c r="F244" s="16">
        <f>'Ref. ACS-5-YR'!AB1023</f>
        <v>13103114</v>
      </c>
      <c r="G244" s="55"/>
      <c r="H244" s="270"/>
      <c r="I244" s="84"/>
      <c r="J244" s="54"/>
    </row>
    <row r="245" spans="1:10" x14ac:dyDescent="0.3">
      <c r="A245" s="7" t="s">
        <v>1395</v>
      </c>
      <c r="B245" s="118">
        <f t="shared" ref="B245:G245" si="3">SUM(B246:B248)</f>
        <v>1129</v>
      </c>
      <c r="C245" s="119">
        <f t="shared" si="3"/>
        <v>0.38493010569382891</v>
      </c>
      <c r="D245" s="118">
        <f t="shared" si="3"/>
        <v>49656</v>
      </c>
      <c r="E245" s="119">
        <f t="shared" si="3"/>
        <v>0.18152041995057683</v>
      </c>
      <c r="F245" s="118">
        <f t="shared" si="3"/>
        <v>1809518</v>
      </c>
      <c r="G245" s="119">
        <f t="shared" si="3"/>
        <v>0.13700000000000001</v>
      </c>
      <c r="H245" s="270"/>
      <c r="I245" s="84"/>
      <c r="J245" s="54"/>
    </row>
    <row r="246" spans="1:10" x14ac:dyDescent="0.3">
      <c r="A246" s="7" t="s">
        <v>1327</v>
      </c>
      <c r="B246" s="118">
        <f t="shared" ref="B246:G248" si="4">B254+B262</f>
        <v>723</v>
      </c>
      <c r="C246" s="119">
        <f t="shared" si="4"/>
        <v>0.24650528469144223</v>
      </c>
      <c r="D246" s="118">
        <f t="shared" si="4"/>
        <v>27802</v>
      </c>
      <c r="E246" s="119">
        <f t="shared" si="4"/>
        <v>0.10163184137799938</v>
      </c>
      <c r="F246" s="118">
        <f t="shared" si="4"/>
        <v>1025856</v>
      </c>
      <c r="G246" s="119">
        <f t="shared" si="4"/>
        <v>7.8E-2</v>
      </c>
      <c r="H246" s="270"/>
      <c r="I246" s="84"/>
      <c r="J246" s="54"/>
    </row>
    <row r="247" spans="1:10" x14ac:dyDescent="0.3">
      <c r="A247" s="7" t="s">
        <v>1328</v>
      </c>
      <c r="B247" s="118">
        <f t="shared" si="4"/>
        <v>231</v>
      </c>
      <c r="C247" s="119">
        <f t="shared" si="4"/>
        <v>7.8758949880668255E-2</v>
      </c>
      <c r="D247" s="118">
        <f t="shared" si="4"/>
        <v>12972</v>
      </c>
      <c r="E247" s="119">
        <f t="shared" si="4"/>
        <v>4.7419906710143442E-2</v>
      </c>
      <c r="F247" s="118">
        <f t="shared" si="4"/>
        <v>440129</v>
      </c>
      <c r="G247" s="119">
        <f t="shared" si="4"/>
        <v>3.3000000000000002E-2</v>
      </c>
      <c r="H247" s="270"/>
      <c r="I247" s="84"/>
      <c r="J247" s="54"/>
    </row>
    <row r="248" spans="1:10" x14ac:dyDescent="0.3">
      <c r="A248" s="7" t="s">
        <v>1396</v>
      </c>
      <c r="B248" s="118">
        <f t="shared" si="4"/>
        <v>175</v>
      </c>
      <c r="C248" s="119">
        <f t="shared" si="4"/>
        <v>5.9665871121718381E-2</v>
      </c>
      <c r="D248" s="118">
        <f t="shared" si="4"/>
        <v>8882</v>
      </c>
      <c r="E248" s="119">
        <f t="shared" si="4"/>
        <v>3.2468671862434018E-2</v>
      </c>
      <c r="F248" s="118">
        <f t="shared" si="4"/>
        <v>343533</v>
      </c>
      <c r="G248" s="119">
        <f t="shared" si="4"/>
        <v>2.5999999999999999E-2</v>
      </c>
      <c r="H248" s="270"/>
      <c r="I248" s="84"/>
      <c r="J248" s="54"/>
    </row>
    <row r="249" spans="1:10" x14ac:dyDescent="0.3">
      <c r="A249" s="13" t="s">
        <v>1397</v>
      </c>
      <c r="B249" s="16">
        <f>'Ref. ACS-5-YR'!H1024</f>
        <v>1664</v>
      </c>
      <c r="C249" s="55">
        <f>'Ref. ACS-5-YR'!I1024</f>
        <v>0.5673371974087964</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1331</v>
      </c>
      <c r="B250" s="16">
        <f>'Ref. ACS-5-YR'!H1025</f>
        <v>296</v>
      </c>
      <c r="C250" s="55">
        <f>'Ref. ACS-5-YR'!I1025</f>
        <v>0.10092055915444936</v>
      </c>
      <c r="D250" s="16">
        <f>'Ref. ACS-5-YR'!R1025</f>
        <v>30653</v>
      </c>
      <c r="E250" s="55">
        <f>'Ref. ACS-5-YR'!S1025</f>
        <v>0.11205383906768632</v>
      </c>
      <c r="F250" s="16">
        <f>'Ref. ACS-5-YR'!AB1025</f>
        <v>1416913</v>
      </c>
      <c r="G250" s="55">
        <f>'Ref. ACS-5-YR'!AC1025</f>
        <v>0.108</v>
      </c>
      <c r="H250" s="270"/>
      <c r="I250" s="84"/>
      <c r="J250" s="54"/>
    </row>
    <row r="251" spans="1:10" x14ac:dyDescent="0.3">
      <c r="A251" s="13" t="s">
        <v>1324</v>
      </c>
      <c r="B251" s="16">
        <f>'Ref. ACS-5-YR'!H1026</f>
        <v>276</v>
      </c>
      <c r="C251" s="55">
        <f>'Ref. ACS-5-YR'!I1026</f>
        <v>9.4101602454824407E-2</v>
      </c>
      <c r="D251" s="16">
        <f>'Ref. ACS-5-YR'!R1026</f>
        <v>50008</v>
      </c>
      <c r="E251" s="55">
        <f>'Ref. ACS-5-YR'!S1026</f>
        <v>0.18280717659272691</v>
      </c>
      <c r="F251" s="16">
        <f>'Ref. ACS-5-YR'!AB1026</f>
        <v>2403865</v>
      </c>
      <c r="G251" s="55">
        <f>'Ref. ACS-5-YR'!AC1026</f>
        <v>0.183</v>
      </c>
      <c r="H251" s="270"/>
      <c r="I251" s="84"/>
      <c r="J251" s="54"/>
    </row>
    <row r="252" spans="1:10" x14ac:dyDescent="0.3">
      <c r="A252" s="13" t="s">
        <v>1325</v>
      </c>
      <c r="B252" s="16">
        <f>'Ref. ACS-5-YR'!H1027</f>
        <v>169</v>
      </c>
      <c r="C252" s="55">
        <f>'Ref. ACS-5-YR'!I1027</f>
        <v>5.762018411183089E-2</v>
      </c>
      <c r="D252" s="16">
        <f>'Ref. ACS-5-YR'!R1027</f>
        <v>24316</v>
      </c>
      <c r="E252" s="55">
        <f>'Ref. ACS-5-YR'!S1027</f>
        <v>8.8888563950342891E-2</v>
      </c>
      <c r="F252" s="16">
        <f>'Ref. ACS-5-YR'!AB1027</f>
        <v>1235833</v>
      </c>
      <c r="G252" s="55">
        <f>'Ref. ACS-5-YR'!AC1027</f>
        <v>9.4E-2</v>
      </c>
      <c r="H252" s="270"/>
      <c r="I252" s="84"/>
      <c r="J252" s="54"/>
    </row>
    <row r="253" spans="1:10" x14ac:dyDescent="0.3">
      <c r="A253" s="13" t="s">
        <v>1326</v>
      </c>
      <c r="B253" s="16">
        <f>'Ref. ACS-5-YR'!H1028</f>
        <v>359</v>
      </c>
      <c r="C253" s="55">
        <f>'Ref. ACS-5-YR'!I1028</f>
        <v>0.12240027275826798</v>
      </c>
      <c r="D253" s="16">
        <f>'Ref. ACS-5-YR'!R1028</f>
        <v>27976</v>
      </c>
      <c r="E253" s="55">
        <f>'Ref. ACS-5-YR'!S1028</f>
        <v>0.10226790858178947</v>
      </c>
      <c r="F253" s="16">
        <f>'Ref. ACS-5-YR'!AB1028</f>
        <v>1182987</v>
      </c>
      <c r="G253" s="55">
        <f>'Ref. ACS-5-YR'!AC1028</f>
        <v>0.09</v>
      </c>
      <c r="H253" s="270"/>
      <c r="I253" s="84"/>
      <c r="J253" s="54"/>
    </row>
    <row r="254" spans="1:10" x14ac:dyDescent="0.3">
      <c r="A254" s="13" t="s">
        <v>1327</v>
      </c>
      <c r="B254" s="16">
        <f>'Ref. ACS-5-YR'!H1029</f>
        <v>345</v>
      </c>
      <c r="C254" s="55">
        <f>'Ref. ACS-5-YR'!I1029</f>
        <v>0.11762700306853051</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1328</v>
      </c>
      <c r="B255" s="16">
        <f>'Ref. ACS-5-YR'!H1030</f>
        <v>141</v>
      </c>
      <c r="C255" s="55">
        <f>'Ref. ACS-5-YR'!I1030</f>
        <v>4.8073644732355952E-2</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1396</v>
      </c>
      <c r="B256" s="16">
        <f>'Ref. ACS-5-YR'!H1031</f>
        <v>78</v>
      </c>
      <c r="C256" s="55">
        <f>'Ref. ACS-5-YR'!I1031</f>
        <v>2.6593931128537335E-2</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1389</v>
      </c>
      <c r="B257" s="16">
        <f>'Ref. ACS-5-YR'!H1032</f>
        <v>1269</v>
      </c>
      <c r="C257" s="55">
        <f>'Ref. ACS-5-YR'!I1032</f>
        <v>0.43266280259120354</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1331</v>
      </c>
      <c r="B258" s="16">
        <f>'Ref. ACS-5-YR'!H1033</f>
        <v>124</v>
      </c>
      <c r="C258" s="55">
        <f>'Ref. ACS-5-YR'!I1033</f>
        <v>4.2277531537674738E-2</v>
      </c>
      <c r="D258" s="16">
        <f>'Ref. ACS-5-YR'!R1033</f>
        <v>26424</v>
      </c>
      <c r="E258" s="55">
        <f>'Ref. ACS-5-YR'!S1033</f>
        <v>9.6594481568673327E-2</v>
      </c>
      <c r="F258" s="16">
        <f>'Ref. ACS-5-YR'!AB1033</f>
        <v>1697906</v>
      </c>
      <c r="G258" s="55">
        <f>'Ref. ACS-5-YR'!AC1033</f>
        <v>0.13</v>
      </c>
      <c r="H258" s="270"/>
      <c r="I258" s="84"/>
      <c r="J258" s="54"/>
    </row>
    <row r="259" spans="1:10" x14ac:dyDescent="0.3">
      <c r="A259" s="13" t="s">
        <v>1324</v>
      </c>
      <c r="B259" s="16">
        <f>'Ref. ACS-5-YR'!H1034</f>
        <v>121</v>
      </c>
      <c r="C259" s="55">
        <f>'Ref. ACS-5-YR'!I1034</f>
        <v>4.1254688032730989E-2</v>
      </c>
      <c r="D259" s="16">
        <f>'Ref. ACS-5-YR'!R1034</f>
        <v>26091</v>
      </c>
      <c r="E259" s="55">
        <f>'Ref. ACS-5-YR'!S1034</f>
        <v>9.537718054073023E-2</v>
      </c>
      <c r="F259" s="16">
        <f>'Ref. ACS-5-YR'!AB1034</f>
        <v>1579529</v>
      </c>
      <c r="G259" s="55">
        <f>'Ref. ACS-5-YR'!AC1034</f>
        <v>0.121</v>
      </c>
      <c r="H259" s="270"/>
      <c r="I259" s="42"/>
      <c r="J259" s="54"/>
    </row>
    <row r="260" spans="1:10" x14ac:dyDescent="0.3">
      <c r="A260" s="13" t="s">
        <v>1325</v>
      </c>
      <c r="B260" s="16">
        <f>'Ref. ACS-5-YR'!H1035</f>
        <v>217</v>
      </c>
      <c r="C260" s="55">
        <f>'Ref. ACS-5-YR'!I1035</f>
        <v>7.3985680190930783E-2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1326</v>
      </c>
      <c r="B261" s="16">
        <f>'Ref. ACS-5-YR'!H1036</f>
        <v>242</v>
      </c>
      <c r="C261" s="55">
        <f>'Ref. ACS-5-YR'!I1036</f>
        <v>8.2509376065461978E-2</v>
      </c>
      <c r="D261" s="16">
        <f>'Ref. ACS-5-YR'!R1036</f>
        <v>19602</v>
      </c>
      <c r="E261" s="55">
        <f>'Ref. ACS-5-YR'!S1036</f>
        <v>7.1656260509731104E-2</v>
      </c>
      <c r="F261" s="16">
        <f>'Ref. ACS-5-YR'!AB1036</f>
        <v>822078</v>
      </c>
      <c r="G261" s="55">
        <f>'Ref. ACS-5-YR'!AC1036</f>
        <v>6.3E-2</v>
      </c>
      <c r="H261" s="270"/>
      <c r="I261" s="42"/>
      <c r="J261" s="54"/>
    </row>
    <row r="262" spans="1:10" x14ac:dyDescent="0.3">
      <c r="A262" s="13" t="s">
        <v>1327</v>
      </c>
      <c r="B262" s="16">
        <f>'Ref. ACS-5-YR'!H1037</f>
        <v>378</v>
      </c>
      <c r="C262" s="55">
        <f>'Ref. ACS-5-YR'!I1037</f>
        <v>0.12887828162291171</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1328</v>
      </c>
      <c r="B263" s="16">
        <f>'Ref. ACS-5-YR'!H1038</f>
        <v>90</v>
      </c>
      <c r="C263" s="55">
        <f>'Ref. ACS-5-YR'!I1038</f>
        <v>3.068530514831231E-2</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1396</v>
      </c>
      <c r="B264" s="16">
        <f>'Ref. ACS-5-YR'!H1039</f>
        <v>97</v>
      </c>
      <c r="C264" s="55">
        <f>'Ref. ACS-5-YR'!I1039</f>
        <v>3.3071939993181046E-2</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1398</v>
      </c>
      <c r="I265" s="42"/>
    </row>
    <row r="266" spans="1:10" x14ac:dyDescent="0.3">
      <c r="I266" s="42"/>
    </row>
    <row r="267" spans="1:10" x14ac:dyDescent="0.3">
      <c r="A267" s="1" t="s">
        <v>1399</v>
      </c>
      <c r="C267" s="114" t="s">
        <v>180</v>
      </c>
      <c r="D267" s="114"/>
      <c r="E267" s="114" t="s">
        <v>180</v>
      </c>
      <c r="F267" s="114"/>
      <c r="G267" s="114" t="s">
        <v>180</v>
      </c>
      <c r="I267" s="61" t="s">
        <v>1400</v>
      </c>
    </row>
    <row r="268" spans="1:10" x14ac:dyDescent="0.3">
      <c r="A268" s="80"/>
      <c r="B268" s="51">
        <v>2010</v>
      </c>
      <c r="C268" s="60">
        <f>B268</f>
        <v>2010</v>
      </c>
      <c r="D268" s="60">
        <v>2015</v>
      </c>
      <c r="E268" s="60">
        <f>D268</f>
        <v>2015</v>
      </c>
      <c r="F268" s="60">
        <v>2020</v>
      </c>
      <c r="G268" s="60">
        <f>F268</f>
        <v>2020</v>
      </c>
      <c r="I268" s="42"/>
    </row>
    <row r="269" spans="1:10" x14ac:dyDescent="0.3">
      <c r="A269" s="13" t="s">
        <v>1394</v>
      </c>
      <c r="B269" s="16">
        <f>'Ref. ACS-5-YR'!B1023</f>
        <v>2573</v>
      </c>
      <c r="C269" s="55"/>
      <c r="D269" s="16">
        <f>'Ref. ACS-5-YR'!E1023</f>
        <v>2840</v>
      </c>
      <c r="E269" s="55"/>
      <c r="F269" s="16">
        <f>'Ref. ACS-5-YR'!H1023</f>
        <v>2933</v>
      </c>
      <c r="G269" s="55"/>
      <c r="I269" s="42"/>
    </row>
    <row r="270" spans="1:10" x14ac:dyDescent="0.3">
      <c r="A270" s="7" t="s">
        <v>1331</v>
      </c>
      <c r="B270" s="118">
        <f t="shared" ref="B270:G276" si="5">B278+B286</f>
        <v>269</v>
      </c>
      <c r="C270" s="119">
        <f t="shared" si="5"/>
        <v>0.10454722114263507</v>
      </c>
      <c r="D270" s="118">
        <f t="shared" si="5"/>
        <v>121</v>
      </c>
      <c r="E270" s="119">
        <f t="shared" si="5"/>
        <v>4.2605633802816907E-2</v>
      </c>
      <c r="F270" s="118">
        <f t="shared" si="5"/>
        <v>420</v>
      </c>
      <c r="G270" s="119">
        <f t="shared" si="5"/>
        <v>0.14319809069212411</v>
      </c>
      <c r="I270" s="42"/>
    </row>
    <row r="271" spans="1:10" x14ac:dyDescent="0.3">
      <c r="A271" s="7" t="s">
        <v>1324</v>
      </c>
      <c r="B271" s="118">
        <f t="shared" si="5"/>
        <v>313</v>
      </c>
      <c r="C271" s="119">
        <f t="shared" si="5"/>
        <v>0.12164788184998057</v>
      </c>
      <c r="D271" s="118">
        <f t="shared" si="5"/>
        <v>374</v>
      </c>
      <c r="E271" s="119">
        <f t="shared" si="5"/>
        <v>0.13169014084507041</v>
      </c>
      <c r="F271" s="118">
        <f t="shared" si="5"/>
        <v>397</v>
      </c>
      <c r="G271" s="119">
        <f t="shared" si="5"/>
        <v>0.1353562904875554</v>
      </c>
      <c r="I271" s="42"/>
    </row>
    <row r="272" spans="1:10" x14ac:dyDescent="0.3">
      <c r="A272" s="7" t="s">
        <v>1325</v>
      </c>
      <c r="B272" s="118">
        <f t="shared" si="5"/>
        <v>381</v>
      </c>
      <c r="C272" s="119">
        <f t="shared" si="5"/>
        <v>0.14807617567042364</v>
      </c>
      <c r="D272" s="118">
        <f t="shared" si="5"/>
        <v>604</v>
      </c>
      <c r="E272" s="119">
        <f t="shared" si="5"/>
        <v>0.21267605633802816</v>
      </c>
      <c r="F272" s="118">
        <f t="shared" si="5"/>
        <v>386</v>
      </c>
      <c r="G272" s="119">
        <f t="shared" si="5"/>
        <v>0.13160586430276167</v>
      </c>
      <c r="I272" s="42"/>
    </row>
    <row r="273" spans="1:9" x14ac:dyDescent="0.3">
      <c r="A273" s="7" t="s">
        <v>1326</v>
      </c>
      <c r="B273" s="118">
        <f t="shared" si="5"/>
        <v>639</v>
      </c>
      <c r="C273" s="119">
        <f t="shared" si="5"/>
        <v>0.2483482316362223</v>
      </c>
      <c r="D273" s="118">
        <f t="shared" si="5"/>
        <v>774</v>
      </c>
      <c r="E273" s="119">
        <f t="shared" si="5"/>
        <v>0.2725352112676056</v>
      </c>
      <c r="F273" s="118">
        <f t="shared" si="5"/>
        <v>601</v>
      </c>
      <c r="G273" s="119">
        <f t="shared" si="5"/>
        <v>0.20490964882372997</v>
      </c>
      <c r="I273" s="42"/>
    </row>
    <row r="274" spans="1:9" x14ac:dyDescent="0.3">
      <c r="A274" s="7" t="s">
        <v>1327</v>
      </c>
      <c r="B274" s="118">
        <f t="shared" si="5"/>
        <v>504</v>
      </c>
      <c r="C274" s="119">
        <f t="shared" si="5"/>
        <v>0.19588029537504859</v>
      </c>
      <c r="D274" s="118">
        <f t="shared" si="5"/>
        <v>501</v>
      </c>
      <c r="E274" s="119">
        <f t="shared" si="5"/>
        <v>0.17640845070422534</v>
      </c>
      <c r="F274" s="118">
        <f t="shared" si="5"/>
        <v>723</v>
      </c>
      <c r="G274" s="119">
        <f t="shared" si="5"/>
        <v>0.24650528469144223</v>
      </c>
      <c r="I274" s="42"/>
    </row>
    <row r="275" spans="1:9" x14ac:dyDescent="0.3">
      <c r="A275" s="7" t="s">
        <v>1328</v>
      </c>
      <c r="B275" s="118">
        <f t="shared" si="5"/>
        <v>250</v>
      </c>
      <c r="C275" s="119">
        <f t="shared" si="5"/>
        <v>9.7162844928099484E-2</v>
      </c>
      <c r="D275" s="118">
        <f t="shared" si="5"/>
        <v>280</v>
      </c>
      <c r="E275" s="119">
        <f t="shared" si="5"/>
        <v>9.8591549295774655E-2</v>
      </c>
      <c r="F275" s="118">
        <f t="shared" si="5"/>
        <v>231</v>
      </c>
      <c r="G275" s="119">
        <f t="shared" si="5"/>
        <v>7.8758949880668255E-2</v>
      </c>
      <c r="I275" s="42"/>
    </row>
    <row r="276" spans="1:9" x14ac:dyDescent="0.3">
      <c r="A276" s="7" t="s">
        <v>1396</v>
      </c>
      <c r="B276" s="118">
        <f t="shared" si="5"/>
        <v>217</v>
      </c>
      <c r="C276" s="119">
        <f t="shared" si="5"/>
        <v>8.4337349397590355E-2</v>
      </c>
      <c r="D276" s="118">
        <f t="shared" si="5"/>
        <v>186</v>
      </c>
      <c r="E276" s="119">
        <f t="shared" si="5"/>
        <v>6.5492957746478869E-2</v>
      </c>
      <c r="F276" s="118">
        <f t="shared" si="5"/>
        <v>175</v>
      </c>
      <c r="G276" s="119">
        <f t="shared" si="5"/>
        <v>5.9665871121718381E-2</v>
      </c>
      <c r="I276" s="42"/>
    </row>
    <row r="277" spans="1:9" x14ac:dyDescent="0.3">
      <c r="A277" s="13" t="s">
        <v>1397</v>
      </c>
      <c r="B277" s="16">
        <f>'Ref. ACS-5-YR'!B1024</f>
        <v>1440</v>
      </c>
      <c r="C277" s="55">
        <f>'Ref. ACS-5-YR'!C1024</f>
        <v>0.5596579867858531</v>
      </c>
      <c r="D277" s="16">
        <f>'Ref. ACS-5-YR'!E1024</f>
        <v>1536</v>
      </c>
      <c r="E277" s="55">
        <f>'Ref. ACS-5-YR'!F1024</f>
        <v>0.54084507042253516</v>
      </c>
      <c r="F277" s="16">
        <f>'Ref. ACS-5-YR'!H1024</f>
        <v>1664</v>
      </c>
      <c r="G277" s="55">
        <f>'Ref. ACS-5-YR'!I1024</f>
        <v>0.5673371974087964</v>
      </c>
      <c r="I277" s="42"/>
    </row>
    <row r="278" spans="1:9" x14ac:dyDescent="0.3">
      <c r="A278" s="13" t="s">
        <v>1331</v>
      </c>
      <c r="B278" s="16">
        <f>'Ref. ACS-5-YR'!B1025</f>
        <v>160</v>
      </c>
      <c r="C278" s="55">
        <f>'Ref. ACS-5-YR'!C1025</f>
        <v>6.2184220753983679E-2</v>
      </c>
      <c r="D278" s="16">
        <f>'Ref. ACS-5-YR'!E1025</f>
        <v>112</v>
      </c>
      <c r="E278" s="55">
        <f>'Ref. ACS-5-YR'!F1025</f>
        <v>3.9436619718309862E-2</v>
      </c>
      <c r="F278" s="16">
        <f>'Ref. ACS-5-YR'!H1025</f>
        <v>296</v>
      </c>
      <c r="G278" s="55">
        <f>'Ref. ACS-5-YR'!I1025</f>
        <v>0.10092055915444936</v>
      </c>
      <c r="I278" s="42"/>
    </row>
    <row r="279" spans="1:9" x14ac:dyDescent="0.3">
      <c r="A279" s="13" t="s">
        <v>1324</v>
      </c>
      <c r="B279" s="16">
        <f>'Ref. ACS-5-YR'!B1026</f>
        <v>173</v>
      </c>
      <c r="C279" s="55">
        <f>'Ref. ACS-5-YR'!C1026</f>
        <v>6.723668869024485E-2</v>
      </c>
      <c r="D279" s="16">
        <f>'Ref. ACS-5-YR'!E1026</f>
        <v>281</v>
      </c>
      <c r="E279" s="55">
        <f>'Ref. ACS-5-YR'!F1026</f>
        <v>9.8943661971830979E-2</v>
      </c>
      <c r="F279" s="16">
        <f>'Ref. ACS-5-YR'!H1026</f>
        <v>276</v>
      </c>
      <c r="G279" s="55">
        <f>'Ref. ACS-5-YR'!I1026</f>
        <v>9.4101602454824407E-2</v>
      </c>
      <c r="I279" s="42"/>
    </row>
    <row r="280" spans="1:9" x14ac:dyDescent="0.3">
      <c r="A280" s="13" t="s">
        <v>1325</v>
      </c>
      <c r="B280" s="16">
        <f>'Ref. ACS-5-YR'!B1027</f>
        <v>206</v>
      </c>
      <c r="C280" s="55">
        <f>'Ref. ACS-5-YR'!C1027</f>
        <v>8.0062184220753979E-2</v>
      </c>
      <c r="D280" s="16">
        <f>'Ref. ACS-5-YR'!E1027</f>
        <v>330</v>
      </c>
      <c r="E280" s="55">
        <f>'Ref. ACS-5-YR'!F1027</f>
        <v>0.11619718309859155</v>
      </c>
      <c r="F280" s="16">
        <f>'Ref. ACS-5-YR'!H1027</f>
        <v>169</v>
      </c>
      <c r="G280" s="55">
        <f>'Ref. ACS-5-YR'!I1027</f>
        <v>5.762018411183089E-2</v>
      </c>
      <c r="I280" s="42"/>
    </row>
    <row r="281" spans="1:9" x14ac:dyDescent="0.3">
      <c r="A281" s="13" t="s">
        <v>1326</v>
      </c>
      <c r="B281" s="16">
        <f>'Ref. ACS-5-YR'!B1028</f>
        <v>408</v>
      </c>
      <c r="C281" s="55">
        <f>'Ref. ACS-5-YR'!C1028</f>
        <v>0.15856976292265837</v>
      </c>
      <c r="D281" s="16">
        <f>'Ref. ACS-5-YR'!E1028</f>
        <v>381</v>
      </c>
      <c r="E281" s="55">
        <f>'Ref. ACS-5-YR'!F1028</f>
        <v>0.13415492957746478</v>
      </c>
      <c r="F281" s="16">
        <f>'Ref. ACS-5-YR'!H1028</f>
        <v>359</v>
      </c>
      <c r="G281" s="55">
        <f>'Ref. ACS-5-YR'!I1028</f>
        <v>0.12240027275826798</v>
      </c>
      <c r="I281" s="42"/>
    </row>
    <row r="282" spans="1:9" x14ac:dyDescent="0.3">
      <c r="A282" s="13" t="s">
        <v>1327</v>
      </c>
      <c r="B282" s="16">
        <f>'Ref. ACS-5-YR'!B1029</f>
        <v>179</v>
      </c>
      <c r="C282" s="55">
        <f>'Ref. ACS-5-YR'!C1029</f>
        <v>6.9568596968519233E-2</v>
      </c>
      <c r="D282" s="16">
        <f>'Ref. ACS-5-YR'!E1029</f>
        <v>205</v>
      </c>
      <c r="E282" s="55">
        <f>'Ref. ACS-5-YR'!F1029</f>
        <v>7.2183098591549297E-2</v>
      </c>
      <c r="F282" s="16">
        <f>'Ref. ACS-5-YR'!H1029</f>
        <v>345</v>
      </c>
      <c r="G282" s="55">
        <f>'Ref. ACS-5-YR'!I1029</f>
        <v>0.11762700306853051</v>
      </c>
      <c r="I282" s="42"/>
    </row>
    <row r="283" spans="1:9" x14ac:dyDescent="0.3">
      <c r="A283" s="13" t="s">
        <v>1328</v>
      </c>
      <c r="B283" s="16">
        <f>'Ref. ACS-5-YR'!B1030</f>
        <v>168</v>
      </c>
      <c r="C283" s="55">
        <f>'Ref. ACS-5-YR'!C1030</f>
        <v>6.5293431791682857E-2</v>
      </c>
      <c r="D283" s="16">
        <f>'Ref. ACS-5-YR'!E1030</f>
        <v>154</v>
      </c>
      <c r="E283" s="55">
        <f>'Ref. ACS-5-YR'!F1030</f>
        <v>5.4225352112676053E-2</v>
      </c>
      <c r="F283" s="16">
        <f>'Ref. ACS-5-YR'!H1030</f>
        <v>141</v>
      </c>
      <c r="G283" s="55">
        <f>'Ref. ACS-5-YR'!I1030</f>
        <v>4.8073644732355952E-2</v>
      </c>
      <c r="I283" s="42"/>
    </row>
    <row r="284" spans="1:9" x14ac:dyDescent="0.3">
      <c r="A284" s="13" t="s">
        <v>1396</v>
      </c>
      <c r="B284" s="16">
        <f>'Ref. ACS-5-YR'!B1031</f>
        <v>146</v>
      </c>
      <c r="C284" s="55">
        <f>'Ref. ACS-5-YR'!C1031</f>
        <v>5.6743101438010105E-2</v>
      </c>
      <c r="D284" s="16">
        <f>'Ref. ACS-5-YR'!E1031</f>
        <v>73</v>
      </c>
      <c r="E284" s="55">
        <f>'Ref. ACS-5-YR'!F1031</f>
        <v>2.5704225352112677E-2</v>
      </c>
      <c r="F284" s="16">
        <f>'Ref. ACS-5-YR'!H1031</f>
        <v>78</v>
      </c>
      <c r="G284" s="55">
        <f>'Ref. ACS-5-YR'!I1031</f>
        <v>2.6593931128537335E-2</v>
      </c>
      <c r="I284" s="42"/>
    </row>
    <row r="285" spans="1:9" x14ac:dyDescent="0.3">
      <c r="A285" s="13" t="s">
        <v>1389</v>
      </c>
      <c r="B285" s="16">
        <f>'Ref. ACS-5-YR'!B1032</f>
        <v>1133</v>
      </c>
      <c r="C285" s="55">
        <f>'Ref. ACS-5-YR'!C1032</f>
        <v>0.4403420132141469</v>
      </c>
      <c r="D285" s="16">
        <f>'Ref. ACS-5-YR'!E1032</f>
        <v>1304</v>
      </c>
      <c r="E285" s="55">
        <f>'Ref. ACS-5-YR'!F1032</f>
        <v>0.45915492957746479</v>
      </c>
      <c r="F285" s="16">
        <f>'Ref. ACS-5-YR'!H1032</f>
        <v>1269</v>
      </c>
      <c r="G285" s="55">
        <f>'Ref. ACS-5-YR'!I1032</f>
        <v>0.43266280259120354</v>
      </c>
      <c r="I285" s="42"/>
    </row>
    <row r="286" spans="1:9" x14ac:dyDescent="0.3">
      <c r="A286" s="13" t="s">
        <v>1331</v>
      </c>
      <c r="B286" s="16">
        <f>'Ref. ACS-5-YR'!B1033</f>
        <v>109</v>
      </c>
      <c r="C286" s="55">
        <f>'Ref. ACS-5-YR'!C1033</f>
        <v>4.236300038865138E-2</v>
      </c>
      <c r="D286" s="16">
        <f>'Ref. ACS-5-YR'!E1033</f>
        <v>9</v>
      </c>
      <c r="E286" s="55">
        <f>'Ref. ACS-5-YR'!F1033</f>
        <v>3.1690140845070424E-3</v>
      </c>
      <c r="F286" s="16">
        <f>'Ref. ACS-5-YR'!H1033</f>
        <v>124</v>
      </c>
      <c r="G286" s="55">
        <f>'Ref. ACS-5-YR'!I1033</f>
        <v>4.2277531537674738E-2</v>
      </c>
      <c r="I286" s="42"/>
    </row>
    <row r="287" spans="1:9" x14ac:dyDescent="0.3">
      <c r="A287" s="13" t="s">
        <v>1324</v>
      </c>
      <c r="B287" s="16">
        <f>'Ref. ACS-5-YR'!B1034</f>
        <v>140</v>
      </c>
      <c r="C287" s="55">
        <f>'Ref. ACS-5-YR'!C1034</f>
        <v>5.4411193159735714E-2</v>
      </c>
      <c r="D287" s="16">
        <f>'Ref. ACS-5-YR'!E1034</f>
        <v>93</v>
      </c>
      <c r="E287" s="55">
        <f>'Ref. ACS-5-YR'!F1034</f>
        <v>3.2746478873239435E-2</v>
      </c>
      <c r="F287" s="16">
        <f>'Ref. ACS-5-YR'!H1034</f>
        <v>121</v>
      </c>
      <c r="G287" s="55">
        <f>'Ref. ACS-5-YR'!I1034</f>
        <v>4.1254688032730989E-2</v>
      </c>
      <c r="I287" s="42"/>
    </row>
    <row r="288" spans="1:9" x14ac:dyDescent="0.3">
      <c r="A288" s="13" t="s">
        <v>1325</v>
      </c>
      <c r="B288" s="16">
        <f>'Ref. ACS-5-YR'!B1035</f>
        <v>175</v>
      </c>
      <c r="C288" s="55">
        <f>'Ref. ACS-5-YR'!C1035</f>
        <v>6.8013991449669645E-2</v>
      </c>
      <c r="D288" s="16">
        <f>'Ref. ACS-5-YR'!E1035</f>
        <v>274</v>
      </c>
      <c r="E288" s="55">
        <f>'Ref. ACS-5-YR'!F1035</f>
        <v>9.6478873239436616E-2</v>
      </c>
      <c r="F288" s="16">
        <f>'Ref. ACS-5-YR'!H1035</f>
        <v>217</v>
      </c>
      <c r="G288" s="55">
        <f>'Ref. ACS-5-YR'!I1035</f>
        <v>7.3985680190930783E-2</v>
      </c>
      <c r="I288" s="42"/>
    </row>
    <row r="289" spans="1:10" x14ac:dyDescent="0.3">
      <c r="A289" s="13" t="s">
        <v>1326</v>
      </c>
      <c r="B289" s="16">
        <f>'Ref. ACS-5-YR'!B1036</f>
        <v>231</v>
      </c>
      <c r="C289" s="55">
        <f>'Ref. ACS-5-YR'!C1036</f>
        <v>8.977846871356393E-2</v>
      </c>
      <c r="D289" s="16">
        <f>'Ref. ACS-5-YR'!E1036</f>
        <v>393</v>
      </c>
      <c r="E289" s="55">
        <f>'Ref. ACS-5-YR'!F1036</f>
        <v>0.13838028169014085</v>
      </c>
      <c r="F289" s="16">
        <f>'Ref. ACS-5-YR'!H1036</f>
        <v>242</v>
      </c>
      <c r="G289" s="55">
        <f>'Ref. ACS-5-YR'!I1036</f>
        <v>8.2509376065461978E-2</v>
      </c>
      <c r="I289" s="42"/>
    </row>
    <row r="290" spans="1:10" x14ac:dyDescent="0.3">
      <c r="A290" s="13" t="s">
        <v>1327</v>
      </c>
      <c r="B290" s="16">
        <f>'Ref. ACS-5-YR'!B1037</f>
        <v>325</v>
      </c>
      <c r="C290" s="55">
        <f>'Ref. ACS-5-YR'!C1037</f>
        <v>0.12631169840652934</v>
      </c>
      <c r="D290" s="16">
        <f>'Ref. ACS-5-YR'!E1037</f>
        <v>296</v>
      </c>
      <c r="E290" s="55">
        <f>'Ref. ACS-5-YR'!F1037</f>
        <v>0.10422535211267606</v>
      </c>
      <c r="F290" s="16">
        <f>'Ref. ACS-5-YR'!H1037</f>
        <v>378</v>
      </c>
      <c r="G290" s="55">
        <f>'Ref. ACS-5-YR'!I1037</f>
        <v>0.12887828162291171</v>
      </c>
      <c r="I290" s="42"/>
    </row>
    <row r="291" spans="1:10" x14ac:dyDescent="0.3">
      <c r="A291" s="13" t="s">
        <v>1328</v>
      </c>
      <c r="B291" s="16">
        <f>'Ref. ACS-5-YR'!B1038</f>
        <v>82</v>
      </c>
      <c r="C291" s="55">
        <f>'Ref. ACS-5-YR'!C1038</f>
        <v>3.1869413136416634E-2</v>
      </c>
      <c r="D291" s="16">
        <f>'Ref. ACS-5-YR'!E1038</f>
        <v>126</v>
      </c>
      <c r="E291" s="55">
        <f>'Ref. ACS-5-YR'!F1038</f>
        <v>4.4366197183098595E-2</v>
      </c>
      <c r="F291" s="16">
        <f>'Ref. ACS-5-YR'!H1038</f>
        <v>90</v>
      </c>
      <c r="G291" s="55">
        <f>'Ref. ACS-5-YR'!I1038</f>
        <v>3.068530514831231E-2</v>
      </c>
      <c r="I291" s="42"/>
    </row>
    <row r="292" spans="1:10" x14ac:dyDescent="0.3">
      <c r="A292" s="13" t="s">
        <v>1396</v>
      </c>
      <c r="B292" s="16">
        <f>'Ref. ACS-5-YR'!B1039</f>
        <v>71</v>
      </c>
      <c r="C292" s="55">
        <f>'Ref. ACS-5-YR'!C1039</f>
        <v>2.7594247959580258E-2</v>
      </c>
      <c r="D292" s="16">
        <f>'Ref. ACS-5-YR'!E1039</f>
        <v>113</v>
      </c>
      <c r="E292" s="55">
        <f>'Ref. ACS-5-YR'!F1039</f>
        <v>3.97887323943662E-2</v>
      </c>
      <c r="F292" s="16">
        <f>'Ref. ACS-5-YR'!H1039</f>
        <v>97</v>
      </c>
      <c r="G292" s="55">
        <f>'Ref. ACS-5-YR'!I1039</f>
        <v>3.3071939993181046E-2</v>
      </c>
      <c r="I292" s="42" t="str">
        <f>A293</f>
        <v>Source: U.S. Census Bureau, ACS 06-10, 11-15, 16-20 (5-year Estimates), Table B25009</v>
      </c>
    </row>
    <row r="293" spans="1:10" x14ac:dyDescent="0.3">
      <c r="A293" t="s">
        <v>1401</v>
      </c>
      <c r="I293" s="42"/>
    </row>
    <row r="295" spans="1:10" x14ac:dyDescent="0.3">
      <c r="A295" s="88" t="s">
        <v>1402</v>
      </c>
      <c r="I295" s="61" t="s">
        <v>2495</v>
      </c>
    </row>
    <row r="296" spans="1:10" ht="28.8" x14ac:dyDescent="0.3">
      <c r="A296" s="80"/>
      <c r="B296" s="60" t="str">
        <f>Housing!B3</f>
        <v>City of McFarland</v>
      </c>
      <c r="C296" s="60" t="str">
        <f>Housing!B4</f>
        <v>Kern County</v>
      </c>
      <c r="D296" s="60" t="s">
        <v>174</v>
      </c>
      <c r="H296" s="271"/>
      <c r="I296" s="42"/>
      <c r="J296" s="58"/>
    </row>
    <row r="297" spans="1:10" x14ac:dyDescent="0.3">
      <c r="A297" s="13" t="s">
        <v>1402</v>
      </c>
      <c r="B297" s="10">
        <f>'Ref. ACS-5-YR'!H1209</f>
        <v>966</v>
      </c>
      <c r="C297" s="10">
        <f>'Ref. ACS-5-YR'!R1209</f>
        <v>1215</v>
      </c>
      <c r="D297" s="10">
        <f>'Ref. ACS-5-YR'!AB1209</f>
        <v>1851</v>
      </c>
      <c r="H297" s="270"/>
      <c r="I297" s="42"/>
      <c r="J297" s="54"/>
    </row>
    <row r="298" spans="1:10" x14ac:dyDescent="0.3">
      <c r="A298" t="s">
        <v>1403</v>
      </c>
      <c r="I298" s="42"/>
    </row>
    <row r="299" spans="1:10" ht="26.4" customHeight="1" x14ac:dyDescent="0.3">
      <c r="A299" s="356" t="s">
        <v>2537</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1404</v>
      </c>
      <c r="I303" s="42"/>
    </row>
    <row r="304" spans="1:10" x14ac:dyDescent="0.3">
      <c r="A304" s="80"/>
      <c r="B304" s="51">
        <v>2010</v>
      </c>
      <c r="C304" s="51">
        <v>2015</v>
      </c>
      <c r="D304" s="51">
        <v>2020</v>
      </c>
      <c r="I304" s="42"/>
    </row>
    <row r="305" spans="1:10" x14ac:dyDescent="0.3">
      <c r="A305" s="13" t="s">
        <v>1402</v>
      </c>
      <c r="B305" s="10">
        <f>'Ref. ACS-5-YR Add.'!B62</f>
        <v>3919</v>
      </c>
      <c r="C305" s="10">
        <f>'Ref. ACS-5-YR Add.'!E62</f>
        <v>4228</v>
      </c>
      <c r="D305" s="10">
        <f>'Ref. ACS-5-YR Add.'!H62</f>
        <v>4280</v>
      </c>
      <c r="I305" s="42"/>
    </row>
    <row r="306" spans="1:10" x14ac:dyDescent="0.3">
      <c r="A306" s="13" t="s">
        <v>178</v>
      </c>
      <c r="B306" s="3"/>
      <c r="C306" s="4">
        <f>(C305-B305)/B305</f>
        <v>7.8846644552181683E-2</v>
      </c>
      <c r="D306" s="4">
        <f>(D305-C305)/C305</f>
        <v>1.2298959318826869E-2</v>
      </c>
      <c r="I306" s="42"/>
    </row>
    <row r="307" spans="1:10" x14ac:dyDescent="0.3">
      <c r="A307" t="s">
        <v>1405</v>
      </c>
      <c r="I307" s="42"/>
    </row>
    <row r="308" spans="1:10" ht="27" customHeight="1" x14ac:dyDescent="0.3">
      <c r="A308" s="356" t="s">
        <v>2537</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1406</v>
      </c>
      <c r="I314" s="61" t="s">
        <v>1407</v>
      </c>
    </row>
    <row r="315" spans="1:10" ht="28.8" x14ac:dyDescent="0.3">
      <c r="A315" s="80"/>
      <c r="B315" s="60" t="str">
        <f>Housing!B3</f>
        <v>City of McFarland</v>
      </c>
      <c r="C315" s="60" t="s">
        <v>180</v>
      </c>
      <c r="D315" s="60" t="str">
        <f>Housing!B4</f>
        <v>Kern County</v>
      </c>
      <c r="E315" s="60" t="s">
        <v>1444</v>
      </c>
      <c r="F315" s="60" t="s">
        <v>174</v>
      </c>
      <c r="G315" s="60" t="s">
        <v>1445</v>
      </c>
      <c r="H315" s="271"/>
      <c r="I315" s="42"/>
      <c r="J315" s="58"/>
    </row>
    <row r="316" spans="1:10" x14ac:dyDescent="0.3">
      <c r="A316" s="13" t="s">
        <v>1408</v>
      </c>
      <c r="B316" s="5">
        <f>'Ref. ACS-5-YR'!H1241/100</f>
        <v>0.23</v>
      </c>
      <c r="C316" s="55"/>
      <c r="D316" s="5">
        <f>'Ref. ACS-5-YR'!R1241/100</f>
        <v>0.19899999999999998</v>
      </c>
      <c r="E316" s="55">
        <f>B316/D316</f>
        <v>1.1557788944723619</v>
      </c>
      <c r="F316" s="5">
        <f>'Ref. ACS-5-YR'!AB1241/100</f>
        <v>0.214</v>
      </c>
      <c r="G316" s="55">
        <f>B316/F316</f>
        <v>1.0747663551401869</v>
      </c>
      <c r="H316" s="270"/>
      <c r="I316" s="42"/>
      <c r="J316" s="54"/>
    </row>
    <row r="317" spans="1:10" x14ac:dyDescent="0.3">
      <c r="A317" t="s">
        <v>1409</v>
      </c>
      <c r="I317" s="42"/>
    </row>
    <row r="318" spans="1:10" s="72" customFormat="1" ht="29.4" customHeight="1" x14ac:dyDescent="0.3">
      <c r="A318" s="356" t="s">
        <v>2537</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2483</v>
      </c>
    </row>
    <row r="327" spans="1:10" x14ac:dyDescent="0.3">
      <c r="A327" s="1" t="s">
        <v>1410</v>
      </c>
      <c r="I327" s="42"/>
    </row>
    <row r="328" spans="1:10" ht="28.8" x14ac:dyDescent="0.3">
      <c r="A328" s="80"/>
      <c r="B328" s="60" t="str">
        <f>Housing!B3</f>
        <v>City of McFarland</v>
      </c>
      <c r="C328" s="60" t="s">
        <v>180</v>
      </c>
      <c r="D328" s="60" t="str">
        <f>Housing!B4</f>
        <v>Kern County</v>
      </c>
      <c r="E328" s="60" t="s">
        <v>180</v>
      </c>
      <c r="F328" s="60" t="s">
        <v>174</v>
      </c>
      <c r="G328" s="60" t="s">
        <v>180</v>
      </c>
      <c r="H328" s="271"/>
      <c r="I328" s="61" t="s">
        <v>1411</v>
      </c>
      <c r="J328" s="58"/>
    </row>
    <row r="329" spans="1:10" x14ac:dyDescent="0.3">
      <c r="A329" s="13" t="s">
        <v>175</v>
      </c>
      <c r="B329" s="16">
        <f>(SUM('Ref. ACS-5-YR'!H1222:H1225))+(SUM('Ref. ACS-5-YR'!H1233:H1236))</f>
        <v>683</v>
      </c>
      <c r="C329" s="55">
        <f>SUM('Ref. ACS-5-YR'!I1222,'Ref. ACS-5-YR'!I1223,'Ref. ACS-5-YR'!I1224,'Ref. ACS-5-YR'!I1225,'Ref. ACS-5-YR'!I1233,'Ref. ACS-5-YR'!I1234,'Ref. ACS-5-YR'!I1235,'Ref. ACS-5-YR'!I1236)</f>
        <v>0.41045673076923073</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1412</v>
      </c>
      <c r="I330" s="42"/>
    </row>
    <row r="331" spans="1:10" x14ac:dyDescent="0.3">
      <c r="A331" s="356" t="s">
        <v>2481</v>
      </c>
      <c r="B331" s="356"/>
      <c r="C331" s="356"/>
      <c r="D331" s="356"/>
      <c r="E331" s="356"/>
      <c r="F331" s="356"/>
      <c r="G331" s="356"/>
      <c r="I331" s="42"/>
    </row>
    <row r="332" spans="1:10" x14ac:dyDescent="0.3">
      <c r="I332" s="42"/>
    </row>
    <row r="333" spans="1:10" x14ac:dyDescent="0.3">
      <c r="A333" s="1" t="s">
        <v>1413</v>
      </c>
      <c r="I333" s="42"/>
    </row>
    <row r="334" spans="1:10" x14ac:dyDescent="0.3">
      <c r="A334" s="80"/>
      <c r="B334" s="51">
        <v>1980</v>
      </c>
      <c r="C334" s="51">
        <v>1990</v>
      </c>
      <c r="D334" s="51">
        <v>2000</v>
      </c>
      <c r="E334" s="51">
        <v>2010</v>
      </c>
      <c r="F334" s="51">
        <v>2020</v>
      </c>
      <c r="H334" s="269"/>
      <c r="I334" s="42"/>
      <c r="J334" s="52"/>
    </row>
    <row r="335" spans="1:10" x14ac:dyDescent="0.3">
      <c r="A335" s="13" t="s">
        <v>1414</v>
      </c>
      <c r="B335" s="16">
        <f>SUM('Ref. DC-1980'!B95,'Ref. DC-1980'!B89,'Ref. DC-1980'!B83,'Ref. DC-1980'!B77,'Ref. DC-1980'!B71)</f>
        <v>50</v>
      </c>
      <c r="C335" s="16">
        <f>SUM('Ref. DC-1990'!B63,'Ref. DC-1990'!B70,'Ref. DC-1990'!B77,'Ref. DC-1990'!B84,'Ref. DC-1990'!B91)</f>
        <v>154</v>
      </c>
      <c r="D335" s="16">
        <f>SUM('Ref. DC-2000'!B75:B77,'Ref. DC-2000'!B86:B88)</f>
        <v>264</v>
      </c>
      <c r="E335" s="16">
        <f>SUM('Ref. ACS-5-YR'!B1223:B1225,'Ref. ACS-5-YR'!B1234:B1236)</f>
        <v>428</v>
      </c>
      <c r="F335" s="16">
        <f>SUM('Ref. ACS-5-YR'!H1223:H1225,'Ref. ACS-5-YR'!H1234:H1236)</f>
        <v>508</v>
      </c>
      <c r="H335" s="267"/>
      <c r="I335" s="42"/>
      <c r="J335" s="2"/>
    </row>
    <row r="336" spans="1:10" x14ac:dyDescent="0.3">
      <c r="A336" s="13" t="s">
        <v>178</v>
      </c>
      <c r="B336" s="3"/>
      <c r="C336" s="4">
        <f>(C335-B335)/B335</f>
        <v>2.08</v>
      </c>
      <c r="D336" s="4">
        <f>(D335-C335)/C335</f>
        <v>0.7142857142857143</v>
      </c>
      <c r="E336" s="4">
        <f>(E335-D335)/D335</f>
        <v>0.62121212121212122</v>
      </c>
      <c r="F336" s="4">
        <f>(F335-E335)/E335</f>
        <v>0.18691588785046728</v>
      </c>
      <c r="H336" s="268"/>
      <c r="I336" s="42"/>
      <c r="J336" s="19"/>
    </row>
    <row r="337" spans="1:10" x14ac:dyDescent="0.3">
      <c r="A337" t="s">
        <v>1415</v>
      </c>
      <c r="I337" s="42"/>
    </row>
    <row r="338" spans="1:10" s="72" customFormat="1" x14ac:dyDescent="0.3">
      <c r="A338" s="356" t="s">
        <v>2481</v>
      </c>
      <c r="B338" s="356"/>
      <c r="C338" s="356"/>
      <c r="D338" s="356"/>
      <c r="E338" s="356"/>
      <c r="F338" s="356"/>
      <c r="G338" s="356"/>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2485</v>
      </c>
    </row>
    <row r="344" spans="1:10" x14ac:dyDescent="0.3">
      <c r="I344" s="42"/>
    </row>
    <row r="345" spans="1:10" x14ac:dyDescent="0.3">
      <c r="A345" s="88" t="s">
        <v>1416</v>
      </c>
      <c r="I345" s="61" t="s">
        <v>2496</v>
      </c>
    </row>
    <row r="346" spans="1:10" ht="28.8" x14ac:dyDescent="0.3">
      <c r="A346" s="80"/>
      <c r="B346" s="60" t="str">
        <f>Housing!B3</f>
        <v>City of McFarland</v>
      </c>
      <c r="C346" s="60" t="s">
        <v>180</v>
      </c>
      <c r="D346" s="60" t="str">
        <f>Housing!B4</f>
        <v>Kern County</v>
      </c>
      <c r="E346" s="60" t="s">
        <v>1444</v>
      </c>
      <c r="F346" s="60" t="s">
        <v>174</v>
      </c>
      <c r="G346" s="60" t="s">
        <v>1445</v>
      </c>
      <c r="H346" s="271"/>
      <c r="I346" s="42"/>
      <c r="J346" s="58"/>
    </row>
    <row r="347" spans="1:10" x14ac:dyDescent="0.3">
      <c r="A347" s="13" t="s">
        <v>1416</v>
      </c>
      <c r="B347" s="16">
        <f>'Ref. ACS-5-YR'!H1183</f>
        <v>919</v>
      </c>
      <c r="C347" s="55"/>
      <c r="D347" s="16">
        <f>'Ref. ACS-5-YR'!R1183</f>
        <v>994</v>
      </c>
      <c r="E347" s="55">
        <f>B347/D347</f>
        <v>0.92454728370221329</v>
      </c>
      <c r="F347" s="16">
        <f>'Ref. ACS-5-YR'!AB1183</f>
        <v>1586</v>
      </c>
      <c r="G347" s="55">
        <f>B347/F347</f>
        <v>0.57944514501891553</v>
      </c>
      <c r="H347" s="270"/>
      <c r="I347" s="42"/>
      <c r="J347" s="54"/>
    </row>
    <row r="348" spans="1:10" x14ac:dyDescent="0.3">
      <c r="A348" t="s">
        <v>2453</v>
      </c>
      <c r="I348" s="42"/>
    </row>
    <row r="349" spans="1:10" ht="25.95" customHeight="1" x14ac:dyDescent="0.3">
      <c r="A349" s="356" t="s">
        <v>2537</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1417</v>
      </c>
      <c r="I352" s="42"/>
    </row>
    <row r="353" spans="1:10" x14ac:dyDescent="0.3">
      <c r="A353" s="48"/>
      <c r="B353" s="89">
        <v>1980</v>
      </c>
      <c r="C353" s="89">
        <v>1990</v>
      </c>
      <c r="D353" s="89">
        <v>2000</v>
      </c>
      <c r="E353" s="89">
        <v>2010</v>
      </c>
      <c r="F353" s="89">
        <v>2020</v>
      </c>
      <c r="H353" s="277"/>
      <c r="I353" s="42"/>
      <c r="J353" s="25"/>
    </row>
    <row r="354" spans="1:10" x14ac:dyDescent="0.3">
      <c r="A354" s="13" t="s">
        <v>1416</v>
      </c>
      <c r="B354" s="10">
        <f>'Ref. DC-1980'!B99</f>
        <v>185</v>
      </c>
      <c r="C354" s="10">
        <f>'Ref. DC-1990'!B98</f>
        <v>331</v>
      </c>
      <c r="D354" s="10">
        <f>'Ref. DC-2000'!B48</f>
        <v>463</v>
      </c>
      <c r="E354" s="10">
        <f>'Ref. ACS-5-YR Add.'!B24</f>
        <v>675</v>
      </c>
      <c r="F354" s="10">
        <f>'Ref. ACS-5-YR Add.'!H24</f>
        <v>919</v>
      </c>
      <c r="H354" s="278"/>
      <c r="I354" s="42"/>
      <c r="J354" s="24"/>
    </row>
    <row r="355" spans="1:10" x14ac:dyDescent="0.3">
      <c r="A355" s="13" t="s">
        <v>178</v>
      </c>
      <c r="B355" s="3"/>
      <c r="C355" s="4">
        <f>(C354-B354)/B354</f>
        <v>0.78918918918918923</v>
      </c>
      <c r="D355" s="4">
        <f>(D354-C354)/C354</f>
        <v>0.3987915407854985</v>
      </c>
      <c r="E355" s="4">
        <f>(E354-D354)/D354</f>
        <v>0.45788336933045354</v>
      </c>
      <c r="F355" s="4">
        <f>(F354-E354)/E354</f>
        <v>0.36148148148148146</v>
      </c>
      <c r="H355" s="268"/>
      <c r="I355" s="42"/>
      <c r="J355" s="19"/>
    </row>
    <row r="356" spans="1:10" x14ac:dyDescent="0.3">
      <c r="A356" s="47" t="s">
        <v>1418</v>
      </c>
      <c r="I356" s="42"/>
    </row>
    <row r="357" spans="1:10" ht="28.95" customHeight="1" x14ac:dyDescent="0.3">
      <c r="A357" s="356" t="s">
        <v>2537</v>
      </c>
      <c r="B357" s="356"/>
      <c r="C357" s="356"/>
      <c r="D357" s="356"/>
      <c r="E357" s="356"/>
      <c r="F357" s="356"/>
      <c r="G357" s="356"/>
      <c r="I357" s="42"/>
    </row>
    <row r="358" spans="1:10" s="72" customFormat="1" ht="14.4" customHeight="1" x14ac:dyDescent="0.3">
      <c r="A358" s="357" t="s">
        <v>2470</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2484</v>
      </c>
    </row>
    <row r="365" spans="1:10" x14ac:dyDescent="0.3">
      <c r="A365" s="47"/>
      <c r="I365" s="29"/>
    </row>
    <row r="366" spans="1:10" x14ac:dyDescent="0.3">
      <c r="A366" s="1" t="s">
        <v>1419</v>
      </c>
      <c r="I366" s="61" t="s">
        <v>1420</v>
      </c>
    </row>
    <row r="367" spans="1:10" ht="28.8" x14ac:dyDescent="0.3">
      <c r="A367" s="80"/>
      <c r="B367" s="60" t="str">
        <f>Housing!B3</f>
        <v>City of McFarland</v>
      </c>
      <c r="C367" s="60" t="s">
        <v>180</v>
      </c>
      <c r="D367" s="60" t="str">
        <f>Housing!B4</f>
        <v>Kern County</v>
      </c>
      <c r="E367" s="60" t="s">
        <v>1444</v>
      </c>
      <c r="F367" s="60" t="s">
        <v>174</v>
      </c>
      <c r="G367" s="60" t="s">
        <v>1445</v>
      </c>
      <c r="H367" s="271"/>
      <c r="I367" s="42"/>
      <c r="J367" s="58"/>
    </row>
    <row r="368" spans="1:10" x14ac:dyDescent="0.3">
      <c r="A368" s="13" t="s">
        <v>1408</v>
      </c>
      <c r="B368" s="5">
        <f>'Ref. ACS-5-YR'!H1201/100</f>
        <v>0.38299999999999995</v>
      </c>
      <c r="C368" s="55"/>
      <c r="D368" s="5">
        <f>'Ref. ACS-5-YR'!R1201/100</f>
        <v>0.32500000000000001</v>
      </c>
      <c r="E368" s="55">
        <f>B368/D368</f>
        <v>1.1784615384615382</v>
      </c>
      <c r="F368" s="5">
        <f>'Ref. ACS-5-YR'!AB1201/100</f>
        <v>0.32200000000000001</v>
      </c>
      <c r="G368" s="55">
        <f>B368/F368</f>
        <v>1.1894409937888197</v>
      </c>
      <c r="H368" s="270"/>
      <c r="I368" s="42"/>
      <c r="J368" s="54"/>
    </row>
    <row r="369" spans="1:10" x14ac:dyDescent="0.3">
      <c r="A369" t="s">
        <v>2454</v>
      </c>
      <c r="I369" s="42"/>
    </row>
    <row r="370" spans="1:10" ht="28.2" customHeight="1" x14ac:dyDescent="0.3">
      <c r="A370" s="356" t="s">
        <v>2537</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2483</v>
      </c>
    </row>
    <row r="377" spans="1:10" x14ac:dyDescent="0.3">
      <c r="I377" s="42"/>
    </row>
    <row r="378" spans="1:10" x14ac:dyDescent="0.3">
      <c r="A378" s="1" t="s">
        <v>1421</v>
      </c>
      <c r="I378" s="61" t="s">
        <v>1422</v>
      </c>
    </row>
    <row r="379" spans="1:10" ht="28.8" x14ac:dyDescent="0.3">
      <c r="A379" s="80"/>
      <c r="B379" s="60" t="str">
        <f>Housing!B3</f>
        <v>City of McFarland</v>
      </c>
      <c r="C379" s="60" t="s">
        <v>180</v>
      </c>
      <c r="D379" s="60" t="str">
        <f>Housing!B4</f>
        <v>Kern County</v>
      </c>
      <c r="E379" s="60" t="s">
        <v>180</v>
      </c>
      <c r="F379" s="60" t="s">
        <v>174</v>
      </c>
      <c r="G379" s="60" t="s">
        <v>180</v>
      </c>
      <c r="H379" s="271"/>
      <c r="I379" s="37"/>
      <c r="J379" s="58"/>
    </row>
    <row r="380" spans="1:10" x14ac:dyDescent="0.3">
      <c r="A380" s="13" t="s">
        <v>1414</v>
      </c>
      <c r="B380" s="16">
        <f>SUM('Ref. ACS-5-YR'!H1193,'Ref. ACS-5-YR'!H1194,'Ref. ACS-5-YR'!H1195,'Ref. ACS-5-YR'!H1196)</f>
        <v>751</v>
      </c>
      <c r="C380" s="55">
        <f>SUM('Ref. ACS-5-YR'!I1193,'Ref. ACS-5-YR'!I1194,'Ref. ACS-5-YR'!I1195,'Ref. ACS-5-YR'!I1196)</f>
        <v>0.59180457052797486</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1423</v>
      </c>
      <c r="I381" s="42"/>
    </row>
    <row r="382" spans="1:10" s="72" customFormat="1" x14ac:dyDescent="0.3">
      <c r="A382" s="356" t="s">
        <v>2481</v>
      </c>
      <c r="B382" s="356"/>
      <c r="C382" s="356"/>
      <c r="D382" s="356"/>
      <c r="E382" s="356"/>
      <c r="F382" s="356"/>
      <c r="G382" s="356"/>
      <c r="H382" s="274"/>
      <c r="I382" s="42"/>
    </row>
    <row r="383" spans="1:10" x14ac:dyDescent="0.3">
      <c r="I383" s="42"/>
    </row>
    <row r="384" spans="1:10" x14ac:dyDescent="0.3">
      <c r="A384" s="1" t="s">
        <v>1424</v>
      </c>
      <c r="I384" s="42"/>
    </row>
    <row r="385" spans="1:10" x14ac:dyDescent="0.3">
      <c r="A385" s="80"/>
      <c r="B385" s="51">
        <v>1980</v>
      </c>
      <c r="C385" s="51">
        <v>1990</v>
      </c>
      <c r="D385" s="51">
        <v>2000</v>
      </c>
      <c r="E385" s="51">
        <v>2010</v>
      </c>
      <c r="F385" s="51">
        <v>2020</v>
      </c>
      <c r="H385" s="269"/>
      <c r="I385" s="42"/>
      <c r="J385" s="52"/>
    </row>
    <row r="386" spans="1:10" x14ac:dyDescent="0.3">
      <c r="A386" s="13" t="s">
        <v>1414</v>
      </c>
      <c r="B386" s="16">
        <f>SUM('Ref. DC-1980'!B33,'Ref. DC-1980'!B39,'Ref. DC-1980'!B45,'Ref. DC-1980'!B51,'Ref. DC-1980'!B57)</f>
        <v>123</v>
      </c>
      <c r="C386" s="16">
        <f>SUM('Ref. DC-1990'!B25,'Ref. DC-1990'!B32,'Ref. DC-1990'!B39,'Ref. DC-1990'!B46,'Ref. DC-1990'!B53)</f>
        <v>215</v>
      </c>
      <c r="D386" s="16">
        <f>SUM('Ref. DC-2000'!B58:B60)</f>
        <v>278</v>
      </c>
      <c r="E386" s="16">
        <f>SUM('Ref. ACS-5-YR'!B1194:B1196)</f>
        <v>516</v>
      </c>
      <c r="F386" s="16">
        <f>SUM('Ref. ACS-5-YR'!H1194:H1196)</f>
        <v>612</v>
      </c>
      <c r="H386" s="267"/>
      <c r="I386" s="42"/>
      <c r="J386" s="2"/>
    </row>
    <row r="387" spans="1:10" x14ac:dyDescent="0.3">
      <c r="A387" s="13" t="s">
        <v>178</v>
      </c>
      <c r="B387" s="3"/>
      <c r="C387" s="4">
        <f>(C386-B386)/B386</f>
        <v>0.74796747967479671</v>
      </c>
      <c r="D387" s="4">
        <f>(D386-C386)/C386</f>
        <v>0.2930232558139535</v>
      </c>
      <c r="E387" s="4">
        <f>(E386-D386)/D386</f>
        <v>0.85611510791366907</v>
      </c>
      <c r="F387" s="4">
        <f>(F386-E386)/E386</f>
        <v>0.18604651162790697</v>
      </c>
      <c r="H387" s="268"/>
      <c r="I387" s="42"/>
      <c r="J387" s="19"/>
    </row>
    <row r="388" spans="1:10" x14ac:dyDescent="0.3">
      <c r="A388" t="s">
        <v>1425</v>
      </c>
      <c r="I388" s="42"/>
    </row>
    <row r="389" spans="1:10" s="72" customFormat="1" x14ac:dyDescent="0.3">
      <c r="A389" s="356" t="s">
        <v>2481</v>
      </c>
      <c r="B389" s="356"/>
      <c r="C389" s="356"/>
      <c r="D389" s="356"/>
      <c r="E389" s="356"/>
      <c r="F389" s="356"/>
      <c r="G389" s="356"/>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2485</v>
      </c>
    </row>
    <row r="399" spans="1:10" x14ac:dyDescent="0.3">
      <c r="A399" s="360"/>
      <c r="B399" s="360"/>
      <c r="C399" s="360"/>
      <c r="D399" s="360"/>
      <c r="E399" s="360"/>
      <c r="I399" s="42"/>
    </row>
    <row r="400" spans="1:10" x14ac:dyDescent="0.3">
      <c r="A400" s="88" t="s">
        <v>2468</v>
      </c>
      <c r="B400" s="1" t="s">
        <v>2562</v>
      </c>
      <c r="I400" s="42"/>
    </row>
    <row r="401" spans="1:9" x14ac:dyDescent="0.3">
      <c r="A401" s="88" t="s">
        <v>2469</v>
      </c>
      <c r="B401" s="1" t="s">
        <v>2563</v>
      </c>
      <c r="I401" s="42"/>
    </row>
    <row r="402" spans="1:9" x14ac:dyDescent="0.3">
      <c r="I402" s="42"/>
    </row>
    <row r="403" spans="1:9" x14ac:dyDescent="0.3">
      <c r="A403" s="1" t="s">
        <v>1426</v>
      </c>
      <c r="I403" s="42"/>
    </row>
    <row r="404" spans="1:9" ht="28.8" x14ac:dyDescent="0.3">
      <c r="A404" s="80"/>
      <c r="B404" s="60" t="s">
        <v>1427</v>
      </c>
      <c r="C404" s="60" t="s">
        <v>1428</v>
      </c>
      <c r="D404" s="60" t="s">
        <v>1429</v>
      </c>
      <c r="E404" s="60" t="s">
        <v>175</v>
      </c>
      <c r="I404" s="61" t="str">
        <f>_xlfn.CONCAT(B401," - ",A410)</f>
        <v>Bakersfield/Kern County CoC - Homelessness by Type Over Time (2005-2020)</v>
      </c>
    </row>
    <row r="405" spans="1:9" x14ac:dyDescent="0.3">
      <c r="A405" s="13" t="s">
        <v>1430</v>
      </c>
      <c r="B405" s="6">
        <v>279</v>
      </c>
      <c r="C405" s="6">
        <v>161</v>
      </c>
      <c r="D405" s="6">
        <v>952</v>
      </c>
      <c r="E405" s="6">
        <f>SUM(B405:D405)</f>
        <v>1392</v>
      </c>
      <c r="I405" s="42"/>
    </row>
    <row r="406" spans="1:9" x14ac:dyDescent="0.3">
      <c r="A406" t="s">
        <v>1431</v>
      </c>
      <c r="I406" s="42"/>
    </row>
    <row r="407" spans="1:9" ht="27.6" customHeight="1" x14ac:dyDescent="0.3">
      <c r="A407" s="353" t="s">
        <v>2471</v>
      </c>
      <c r="B407" s="353"/>
      <c r="C407" s="353"/>
      <c r="D407" s="353"/>
      <c r="E407" s="353"/>
      <c r="F407" s="353"/>
      <c r="G407" s="353"/>
      <c r="I407" s="42"/>
    </row>
    <row r="408" spans="1:9" x14ac:dyDescent="0.3">
      <c r="A408" s="359"/>
      <c r="B408" s="359"/>
      <c r="C408" s="359"/>
      <c r="D408" s="359"/>
      <c r="E408" s="359"/>
      <c r="F408" s="359"/>
      <c r="G408" s="359"/>
      <c r="I408" s="42"/>
    </row>
    <row r="409" spans="1:9" x14ac:dyDescent="0.3">
      <c r="I409" s="42"/>
    </row>
    <row r="410" spans="1:9" x14ac:dyDescent="0.3">
      <c r="A410" s="1" t="s">
        <v>1432</v>
      </c>
      <c r="I410" s="42"/>
    </row>
    <row r="411" spans="1:9" x14ac:dyDescent="0.3">
      <c r="A411" s="80"/>
      <c r="B411" s="51">
        <v>2005</v>
      </c>
      <c r="C411" s="51">
        <v>2010</v>
      </c>
      <c r="D411" s="51">
        <v>2015</v>
      </c>
      <c r="E411" s="51">
        <v>2020</v>
      </c>
      <c r="F411" s="262"/>
      <c r="I411" s="42"/>
    </row>
    <row r="412" spans="1:9" x14ac:dyDescent="0.3">
      <c r="A412" s="7" t="s">
        <v>175</v>
      </c>
      <c r="B412" s="16">
        <f t="shared" ref="B412:D412" si="6">B413+B414+B415</f>
        <v>1348</v>
      </c>
      <c r="C412" s="16">
        <f t="shared" si="6"/>
        <v>1260</v>
      </c>
      <c r="D412" s="16">
        <f t="shared" si="6"/>
        <v>772</v>
      </c>
      <c r="E412" s="16">
        <f>E413+E414+E415</f>
        <v>1392</v>
      </c>
      <c r="F412" s="261"/>
      <c r="I412" s="42"/>
    </row>
    <row r="413" spans="1:9" x14ac:dyDescent="0.3">
      <c r="A413" s="13" t="s">
        <v>1427</v>
      </c>
      <c r="B413" s="16">
        <v>423</v>
      </c>
      <c r="C413" s="16">
        <v>257</v>
      </c>
      <c r="D413" s="16">
        <v>259</v>
      </c>
      <c r="E413" s="6">
        <f>B405</f>
        <v>279</v>
      </c>
      <c r="F413" s="261"/>
      <c r="I413" s="42"/>
    </row>
    <row r="414" spans="1:9" x14ac:dyDescent="0.3">
      <c r="A414" s="13" t="s">
        <v>1428</v>
      </c>
      <c r="B414" s="16">
        <v>376</v>
      </c>
      <c r="C414" s="16">
        <v>267</v>
      </c>
      <c r="D414" s="16">
        <v>146</v>
      </c>
      <c r="E414" s="6">
        <f>C405</f>
        <v>161</v>
      </c>
      <c r="F414" s="261"/>
      <c r="I414" s="42"/>
    </row>
    <row r="415" spans="1:9" x14ac:dyDescent="0.3">
      <c r="A415" s="13" t="s">
        <v>1429</v>
      </c>
      <c r="B415" s="16">
        <v>549</v>
      </c>
      <c r="C415" s="16">
        <v>736</v>
      </c>
      <c r="D415" s="16">
        <v>367</v>
      </c>
      <c r="E415" s="6">
        <f>D405</f>
        <v>952</v>
      </c>
      <c r="F415" s="261"/>
      <c r="I415" s="42"/>
    </row>
    <row r="416" spans="1:9" x14ac:dyDescent="0.3">
      <c r="A416" t="s">
        <v>1433</v>
      </c>
      <c r="I416" s="42"/>
    </row>
    <row r="417" spans="1:9" ht="27.6" customHeight="1" x14ac:dyDescent="0.3">
      <c r="A417" s="353" t="s">
        <v>2471</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1434</v>
      </c>
      <c r="I421" s="42"/>
    </row>
    <row r="422" spans="1:9" ht="28.8" x14ac:dyDescent="0.3">
      <c r="A422" s="80"/>
      <c r="B422" s="60" t="s">
        <v>1427</v>
      </c>
      <c r="C422" s="60" t="s">
        <v>1428</v>
      </c>
      <c r="D422" s="60" t="s">
        <v>1429</v>
      </c>
      <c r="E422" s="60" t="s">
        <v>175</v>
      </c>
      <c r="I422" s="61" t="str">
        <f>_xlfn.CONCAT(B401," - ",A421)</f>
        <v>Bakersfield/Kern County CoC - Homelessness by Type by Race (2020)</v>
      </c>
    </row>
    <row r="423" spans="1:9" x14ac:dyDescent="0.3">
      <c r="A423" s="13" t="s">
        <v>1435</v>
      </c>
      <c r="B423" s="6">
        <v>102</v>
      </c>
      <c r="C423" s="152">
        <v>29</v>
      </c>
      <c r="D423" s="152">
        <v>146</v>
      </c>
      <c r="E423" s="6">
        <f>SUM(B423:D423)</f>
        <v>277</v>
      </c>
      <c r="I423" s="42"/>
    </row>
    <row r="424" spans="1:9" x14ac:dyDescent="0.3">
      <c r="A424" s="13" t="s">
        <v>1436</v>
      </c>
      <c r="B424" s="6">
        <v>234</v>
      </c>
      <c r="C424" s="152">
        <v>150</v>
      </c>
      <c r="D424" s="152">
        <v>747</v>
      </c>
      <c r="E424" s="6">
        <f t="shared" ref="E424:E429" si="7">SUM(B424:D424)</f>
        <v>1131</v>
      </c>
      <c r="I424" s="42"/>
    </row>
    <row r="425" spans="1:9" x14ac:dyDescent="0.3">
      <c r="A425" s="13" t="s">
        <v>1437</v>
      </c>
      <c r="B425" s="6">
        <v>2</v>
      </c>
      <c r="C425" s="152">
        <v>1</v>
      </c>
      <c r="D425" s="152">
        <v>6</v>
      </c>
      <c r="E425" s="6">
        <f t="shared" si="7"/>
        <v>9</v>
      </c>
      <c r="I425" s="42"/>
    </row>
    <row r="426" spans="1:9" x14ac:dyDescent="0.3">
      <c r="A426" s="13" t="s">
        <v>1438</v>
      </c>
      <c r="B426" s="6">
        <v>20</v>
      </c>
      <c r="C426" s="152">
        <v>7</v>
      </c>
      <c r="D426" s="152">
        <v>36</v>
      </c>
      <c r="E426" s="6">
        <f t="shared" si="7"/>
        <v>63</v>
      </c>
      <c r="I426" s="42"/>
    </row>
    <row r="427" spans="1:9" x14ac:dyDescent="0.3">
      <c r="A427" s="13" t="s">
        <v>1439</v>
      </c>
      <c r="B427" s="6">
        <v>2</v>
      </c>
      <c r="C427" s="152">
        <v>3</v>
      </c>
      <c r="D427" s="152">
        <v>3</v>
      </c>
      <c r="E427" s="6">
        <f>SUM(B427:D427)</f>
        <v>8</v>
      </c>
      <c r="I427" s="42"/>
    </row>
    <row r="428" spans="1:9" x14ac:dyDescent="0.3">
      <c r="A428" s="13" t="s">
        <v>1440</v>
      </c>
      <c r="B428" s="6">
        <v>18</v>
      </c>
      <c r="C428" s="152">
        <v>8</v>
      </c>
      <c r="D428" s="152">
        <v>66</v>
      </c>
      <c r="E428" s="6">
        <f t="shared" si="7"/>
        <v>92</v>
      </c>
      <c r="I428" s="42"/>
    </row>
    <row r="429" spans="1:9" x14ac:dyDescent="0.3">
      <c r="A429" s="13" t="s">
        <v>1430</v>
      </c>
      <c r="B429" s="6">
        <f>SUM(B423:B428)</f>
        <v>378</v>
      </c>
      <c r="C429" s="6">
        <f t="shared" ref="C429:D429" si="8">SUM(C423:C428)</f>
        <v>198</v>
      </c>
      <c r="D429" s="6">
        <f t="shared" si="8"/>
        <v>1004</v>
      </c>
      <c r="E429" s="6">
        <f t="shared" si="7"/>
        <v>1580</v>
      </c>
      <c r="I429" s="42"/>
    </row>
    <row r="430" spans="1:9" x14ac:dyDescent="0.3">
      <c r="A430" t="s">
        <v>1431</v>
      </c>
      <c r="B430" s="2"/>
      <c r="C430" s="2"/>
      <c r="D430" s="2"/>
      <c r="E430" s="2"/>
      <c r="I430" s="42"/>
    </row>
    <row r="431" spans="1:9" ht="27.6" customHeight="1" x14ac:dyDescent="0.3">
      <c r="A431" s="353" t="s">
        <v>2471</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1441</v>
      </c>
      <c r="I441" s="61" t="str">
        <f>_xlfn.CONCAT(B401," - ",A441)</f>
        <v>Bakersfield/Kern County CoC - Homelessness by Hispanic or Latino Ethnicity (2020)</v>
      </c>
    </row>
    <row r="442" spans="1:9" ht="28.8" x14ac:dyDescent="0.3">
      <c r="A442" s="80"/>
      <c r="B442" s="60" t="s">
        <v>1427</v>
      </c>
      <c r="C442" s="60" t="s">
        <v>1428</v>
      </c>
      <c r="D442" s="60" t="s">
        <v>1429</v>
      </c>
      <c r="E442" s="60" t="s">
        <v>175</v>
      </c>
      <c r="I442" s="42"/>
    </row>
    <row r="443" spans="1:9" x14ac:dyDescent="0.3">
      <c r="A443" s="13" t="s">
        <v>1442</v>
      </c>
      <c r="B443" s="16">
        <v>148</v>
      </c>
      <c r="C443" s="152">
        <v>76</v>
      </c>
      <c r="D443" s="152">
        <v>332</v>
      </c>
      <c r="E443" s="152">
        <f>SUM(B443:D443)</f>
        <v>556</v>
      </c>
      <c r="I443" s="42"/>
    </row>
    <row r="444" spans="1:9" x14ac:dyDescent="0.3">
      <c r="A444" s="13" t="s">
        <v>1443</v>
      </c>
      <c r="B444" s="16">
        <v>230</v>
      </c>
      <c r="C444" s="152">
        <v>122</v>
      </c>
      <c r="D444" s="152">
        <v>672</v>
      </c>
      <c r="E444" s="152">
        <f>SUM(B444:D444)</f>
        <v>1024</v>
      </c>
      <c r="I444" s="42"/>
    </row>
    <row r="445" spans="1:9" x14ac:dyDescent="0.3">
      <c r="A445" s="13" t="s">
        <v>1430</v>
      </c>
      <c r="B445" s="16">
        <f>SUM(B443:B444)</f>
        <v>378</v>
      </c>
      <c r="C445" s="16">
        <f t="shared" ref="C445:D445" si="9">SUM(C443:C444)</f>
        <v>198</v>
      </c>
      <c r="D445" s="16">
        <f t="shared" si="9"/>
        <v>1004</v>
      </c>
      <c r="E445" s="152">
        <f>SUM(B445:D445)</f>
        <v>1580</v>
      </c>
      <c r="I445" s="42"/>
    </row>
    <row r="446" spans="1:9" x14ac:dyDescent="0.3">
      <c r="A446" t="s">
        <v>1431</v>
      </c>
      <c r="B446" s="2"/>
      <c r="C446" s="2"/>
      <c r="D446" s="2"/>
      <c r="E446" s="2"/>
      <c r="I446" s="42"/>
    </row>
    <row r="447" spans="1:9" ht="27.6" customHeight="1" x14ac:dyDescent="0.3">
      <c r="A447" s="353" t="s">
        <v>2471</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83</v>
      </c>
      <c r="B1" s="363"/>
      <c r="C1" s="363"/>
      <c r="D1" s="363"/>
      <c r="E1" s="363"/>
      <c r="F1" s="363"/>
      <c r="G1" s="363"/>
      <c r="H1" s="363"/>
      <c r="I1" s="363"/>
      <c r="J1" s="349" t="s">
        <v>170</v>
      </c>
    </row>
    <row r="2" spans="1:10" x14ac:dyDescent="0.3">
      <c r="A2" s="350" t="s">
        <v>5</v>
      </c>
      <c r="B2" s="351"/>
      <c r="C2" s="351"/>
      <c r="D2" s="351"/>
      <c r="E2" s="351"/>
      <c r="F2" s="351"/>
      <c r="G2" s="351"/>
      <c r="H2" s="352"/>
      <c r="I2" s="98" t="s">
        <v>6</v>
      </c>
      <c r="J2" s="349"/>
    </row>
    <row r="3" spans="1:10" x14ac:dyDescent="0.3">
      <c r="A3" s="77" t="s">
        <v>0</v>
      </c>
      <c r="B3" s="77" t="str">
        <f>Population!B3</f>
        <v>City of McFarland</v>
      </c>
      <c r="C3" s="65"/>
      <c r="D3" s="65"/>
      <c r="E3" s="65"/>
      <c r="F3" s="65"/>
      <c r="G3" s="65"/>
      <c r="H3" s="272"/>
      <c r="I3" s="76"/>
      <c r="J3" s="349"/>
    </row>
    <row r="4" spans="1:10" x14ac:dyDescent="0.3">
      <c r="A4" s="77" t="s">
        <v>2</v>
      </c>
      <c r="B4" s="77" t="str">
        <f>Population!B4</f>
        <v>Kern County</v>
      </c>
      <c r="C4" s="65"/>
      <c r="D4" s="65"/>
      <c r="E4" s="65"/>
      <c r="F4" s="65"/>
      <c r="G4" s="65"/>
      <c r="H4" s="272"/>
      <c r="I4" s="76"/>
      <c r="J4" s="349"/>
    </row>
    <row r="5" spans="1:10" ht="24" customHeight="1" x14ac:dyDescent="0.3">
      <c r="A5" s="66"/>
      <c r="B5" s="66"/>
      <c r="C5" s="66"/>
      <c r="D5" s="66"/>
      <c r="E5" s="66"/>
      <c r="F5" s="66"/>
      <c r="G5" s="66"/>
      <c r="H5" s="273"/>
      <c r="I5" s="75"/>
    </row>
    <row r="6" spans="1:10" x14ac:dyDescent="0.3">
      <c r="A6" s="88" t="s">
        <v>2448</v>
      </c>
      <c r="I6" s="61" t="s">
        <v>2494</v>
      </c>
    </row>
    <row r="7" spans="1:10" ht="28.8" x14ac:dyDescent="0.3">
      <c r="A7" s="57" t="s">
        <v>173</v>
      </c>
      <c r="B7" s="60" t="str">
        <f>B3</f>
        <v>City of McFarland</v>
      </c>
      <c r="C7" s="60" t="str">
        <f>B4</f>
        <v>Kern County</v>
      </c>
      <c r="D7" s="60" t="s">
        <v>1444</v>
      </c>
      <c r="E7" s="60" t="s">
        <v>174</v>
      </c>
      <c r="F7" s="60" t="s">
        <v>1445</v>
      </c>
    </row>
    <row r="8" spans="1:10" x14ac:dyDescent="0.3">
      <c r="A8" s="69" t="s">
        <v>2449</v>
      </c>
      <c r="B8" s="10">
        <f>'Ref. ACS-5-YR'!H808</f>
        <v>36586</v>
      </c>
      <c r="C8" s="10">
        <f>'Ref. ACS-5-YR'!R808</f>
        <v>54851</v>
      </c>
      <c r="D8" s="55">
        <f>B8/C8</f>
        <v>0.66700698255273372</v>
      </c>
      <c r="E8" s="10">
        <f>'Ref. ACS-5-YR'!AB808</f>
        <v>78672</v>
      </c>
      <c r="F8" s="55">
        <f>B8/E8</f>
        <v>0.46504474272930652</v>
      </c>
      <c r="I8" s="37"/>
    </row>
    <row r="9" spans="1:10" x14ac:dyDescent="0.3">
      <c r="A9" s="361" t="s">
        <v>1446</v>
      </c>
      <c r="B9" s="361"/>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2436</v>
      </c>
      <c r="I14" s="37"/>
    </row>
    <row r="15" spans="1:10" ht="58.95" customHeight="1" x14ac:dyDescent="0.3">
      <c r="A15" s="57"/>
      <c r="B15" s="79">
        <v>2010</v>
      </c>
      <c r="C15" s="79">
        <v>2015</v>
      </c>
      <c r="D15" s="79">
        <v>2020</v>
      </c>
      <c r="E15" s="108" t="s">
        <v>2437</v>
      </c>
      <c r="I15" s="37"/>
    </row>
    <row r="16" spans="1:10" x14ac:dyDescent="0.3">
      <c r="A16" s="13" t="str">
        <f>B3</f>
        <v>City of McFarland</v>
      </c>
      <c r="B16" s="70">
        <f>'Ref. ACS-5-YR Add.'!B68</f>
        <v>242</v>
      </c>
      <c r="C16" s="70">
        <f>'Ref. ACS-5-YR Add.'!E68</f>
        <v>218</v>
      </c>
      <c r="D16" s="105">
        <f>'Ref. ACS-5-YR Add.'!H68</f>
        <v>190</v>
      </c>
      <c r="E16" s="109">
        <f>'Ref. ACS-5-YR Add.'!K68</f>
        <v>-0.21487603305785125</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174</v>
      </c>
      <c r="B18" s="104">
        <f>'Ref. ACS-5-YR Add.'!V58</f>
        <v>1409</v>
      </c>
      <c r="C18" s="104">
        <f>'Ref. ACS-5-YR Add.'!Y58</f>
        <v>1419</v>
      </c>
      <c r="D18" s="107">
        <f>'Ref. ACS-5-YR Add.'!AB58</f>
        <v>1688</v>
      </c>
      <c r="E18" s="109">
        <f>'Ref. ACS-5-YR Add.'!AE58</f>
        <v>0.19800000000000001</v>
      </c>
      <c r="I18" s="37"/>
    </row>
    <row r="19" spans="1:9" x14ac:dyDescent="0.3">
      <c r="A19" t="s">
        <v>1447</v>
      </c>
    </row>
    <row r="20" spans="1:9" x14ac:dyDescent="0.3">
      <c r="A20" s="356" t="s">
        <v>2537</v>
      </c>
      <c r="B20" s="356"/>
      <c r="C20" s="356"/>
      <c r="D20" s="356"/>
      <c r="E20" s="356"/>
      <c r="F20" s="356"/>
      <c r="G20" s="356"/>
      <c r="I20" s="37" t="str">
        <f>A19</f>
        <v>Source: U.S. Census Bureau, ACS16-20 (5-Year Estimates), Table B25105</v>
      </c>
    </row>
    <row r="21" spans="1:9" x14ac:dyDescent="0.3">
      <c r="A21" s="153"/>
      <c r="I21" s="96"/>
    </row>
    <row r="22" spans="1:9" x14ac:dyDescent="0.3">
      <c r="A22" s="1" t="s">
        <v>1448</v>
      </c>
      <c r="I22"/>
    </row>
    <row r="23" spans="1:9" x14ac:dyDescent="0.3">
      <c r="A23" s="57"/>
      <c r="B23" s="112">
        <v>2010</v>
      </c>
      <c r="C23" s="112">
        <v>2015</v>
      </c>
      <c r="D23" s="112">
        <v>2020</v>
      </c>
    </row>
    <row r="24" spans="1:9" ht="30" customHeight="1" x14ac:dyDescent="0.3">
      <c r="A24" s="110" t="s">
        <v>1416</v>
      </c>
      <c r="B24" s="113">
        <f>'Ref. ACS-5-YR'!B1201</f>
        <v>0.34100000000000003</v>
      </c>
      <c r="C24" s="113">
        <f>('Ref. ACS-5-YR'!E1201)/100</f>
        <v>0.33700000000000002</v>
      </c>
      <c r="D24" s="113">
        <f>('Ref. ACS-5-YR'!H1201)/100</f>
        <v>0.38299999999999995</v>
      </c>
      <c r="I24" s="61" t="s">
        <v>2493</v>
      </c>
    </row>
    <row r="25" spans="1:9" x14ac:dyDescent="0.3">
      <c r="A25" s="111" t="s">
        <v>1449</v>
      </c>
      <c r="B25" s="113">
        <f>'Ref. ACS-5-YR'!B1241/100</f>
        <v>0.27200000000000002</v>
      </c>
      <c r="C25" s="113">
        <f>'Ref. ACS-5-YR'!E1241/100</f>
        <v>0.26</v>
      </c>
      <c r="D25" s="113">
        <f>'Ref. ACS-5-YR'!H1241/100</f>
        <v>0.23</v>
      </c>
    </row>
    <row r="26" spans="1:9" x14ac:dyDescent="0.3">
      <c r="A26" s="111" t="s">
        <v>1450</v>
      </c>
      <c r="B26" s="113">
        <f>'Ref. ACS-5-YR'!B1242/100</f>
        <v>0.29899999999999999</v>
      </c>
      <c r="C26" s="113">
        <f>'Ref. ACS-5-YR'!E1242/100</f>
        <v>0.317</v>
      </c>
      <c r="D26" s="113">
        <f>'Ref. ACS-5-YR'!H1242/100</f>
        <v>0.30299999999999999</v>
      </c>
    </row>
    <row r="27" spans="1:9" x14ac:dyDescent="0.3">
      <c r="A27" s="102" t="s">
        <v>1451</v>
      </c>
      <c r="B27" s="113">
        <f>'Ref. ACS-5-YR'!B1243/100</f>
        <v>0.127</v>
      </c>
      <c r="C27" s="113">
        <f>'Ref. ACS-5-YR'!E1243/100</f>
        <v>0.111</v>
      </c>
      <c r="D27" s="113">
        <f>'Ref. ACS-5-YR'!H1243/100</f>
        <v>0.16200000000000001</v>
      </c>
      <c r="I27" s="37"/>
    </row>
    <row r="28" spans="1:9" x14ac:dyDescent="0.3">
      <c r="A28" t="s">
        <v>2538</v>
      </c>
      <c r="I28" s="37"/>
    </row>
    <row r="29" spans="1:9" x14ac:dyDescent="0.3">
      <c r="A29" s="356" t="s">
        <v>2537</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2486</v>
      </c>
    </row>
    <row r="45" spans="1:9" x14ac:dyDescent="0.3">
      <c r="A45" s="88" t="s">
        <v>1452</v>
      </c>
      <c r="I45" s="61" t="s">
        <v>2492</v>
      </c>
    </row>
    <row r="46" spans="1:9" ht="28.2" customHeight="1" x14ac:dyDescent="0.3">
      <c r="A46" s="48"/>
      <c r="B46" s="79" t="str">
        <f>B3</f>
        <v>City of McFarland</v>
      </c>
      <c r="C46" s="79" t="str">
        <f>B4</f>
        <v>Kern County</v>
      </c>
      <c r="D46" s="79" t="s">
        <v>174</v>
      </c>
      <c r="I46" s="37"/>
    </row>
    <row r="47" spans="1:9" x14ac:dyDescent="0.3">
      <c r="A47" s="13" t="s">
        <v>1453</v>
      </c>
      <c r="B47" s="71">
        <f>'Ref. ACS-5-YR'!H840</f>
        <v>51356</v>
      </c>
      <c r="C47" s="71">
        <f>'Ref. ACS-5-YR'!R840</f>
        <v>66163</v>
      </c>
      <c r="D47" s="71">
        <f>'Ref. ACS-5-YR'!AB840</f>
        <v>90496</v>
      </c>
      <c r="I47" s="37"/>
    </row>
    <row r="48" spans="1:9" ht="32.700000000000003" customHeight="1" x14ac:dyDescent="0.3">
      <c r="A48" s="13" t="s">
        <v>1454</v>
      </c>
      <c r="B48" s="71" t="str">
        <f>'Ref. ACS-5-YR'!H816</f>
        <v xml:space="preserve"> </v>
      </c>
      <c r="C48" s="71">
        <f>'Ref. ACS-5-YR'!R816</f>
        <v>39422</v>
      </c>
      <c r="D48" s="71">
        <f>'Ref. ACS-5-YR'!AB816</f>
        <v>54976</v>
      </c>
      <c r="H48" s="269"/>
      <c r="I48" s="37"/>
    </row>
    <row r="49" spans="1:9" x14ac:dyDescent="0.3">
      <c r="A49" s="13" t="s">
        <v>1455</v>
      </c>
      <c r="B49" s="71" t="str">
        <f>'Ref. ACS-5-YR'!H820</f>
        <v xml:space="preserve"> </v>
      </c>
      <c r="C49" s="71">
        <f>'Ref. ACS-5-YR'!R820</f>
        <v>49412</v>
      </c>
      <c r="D49" s="71">
        <f>'Ref. ACS-5-YR'!AB820</f>
        <v>60182</v>
      </c>
      <c r="H49" s="270"/>
      <c r="I49" s="37"/>
    </row>
    <row r="50" spans="1:9" x14ac:dyDescent="0.3">
      <c r="A50" s="13" t="s">
        <v>1456</v>
      </c>
      <c r="B50" s="71" t="str">
        <f>'Ref. ACS-5-YR'!H824</f>
        <v xml:space="preserve"> </v>
      </c>
      <c r="C50" s="71">
        <f>'Ref. ACS-5-YR'!R824</f>
        <v>74021</v>
      </c>
      <c r="D50" s="71">
        <f>'Ref. ACS-5-YR'!AB824</f>
        <v>101380</v>
      </c>
      <c r="I50" s="37"/>
    </row>
    <row r="51" spans="1:9" x14ac:dyDescent="0.3">
      <c r="A51" s="13" t="s">
        <v>1457</v>
      </c>
      <c r="B51" s="71" t="str">
        <f>'Ref. ACS-5-YR'!H828</f>
        <v xml:space="preserve"> </v>
      </c>
      <c r="C51" s="71">
        <f>'Ref. ACS-5-YR'!R828</f>
        <v>73750</v>
      </c>
      <c r="D51" s="71">
        <f>'Ref. ACS-5-YR'!AB828</f>
        <v>81682</v>
      </c>
      <c r="I51" s="37"/>
    </row>
    <row r="52" spans="1:9" x14ac:dyDescent="0.3">
      <c r="A52" s="13" t="s">
        <v>1458</v>
      </c>
      <c r="B52" s="71">
        <f>'Ref. ACS-5-YR'!H832</f>
        <v>81833</v>
      </c>
      <c r="C52" s="71">
        <f>'Ref. ACS-5-YR'!R832</f>
        <v>49168</v>
      </c>
      <c r="D52" s="71">
        <f>'Ref. ACS-5-YR'!AB832</f>
        <v>59287</v>
      </c>
    </row>
    <row r="53" spans="1:9" x14ac:dyDescent="0.3">
      <c r="A53" s="13" t="s">
        <v>1459</v>
      </c>
      <c r="B53" s="71" t="str">
        <f>'Ref. ACS-5-YR'!H836</f>
        <v xml:space="preserve"> </v>
      </c>
      <c r="C53" s="71">
        <f>'Ref. ACS-5-YR'!R836</f>
        <v>49484</v>
      </c>
      <c r="D53" s="71">
        <f>'Ref. ACS-5-YR'!AB836</f>
        <v>76733</v>
      </c>
      <c r="I53" s="37"/>
    </row>
    <row r="54" spans="1:9" x14ac:dyDescent="0.3">
      <c r="A54" s="13" t="s">
        <v>1460</v>
      </c>
      <c r="B54" s="71">
        <f>'Ref. ACS-5-YR'!H844</f>
        <v>36195</v>
      </c>
      <c r="C54" s="71">
        <f>'Ref. ACS-5-YR'!R844</f>
        <v>47095</v>
      </c>
      <c r="D54" s="71">
        <f>'Ref. ACS-5-YR'!AB844</f>
        <v>62330</v>
      </c>
      <c r="I54" s="37"/>
    </row>
    <row r="55" spans="1:9" x14ac:dyDescent="0.3">
      <c r="A55" t="s">
        <v>1446</v>
      </c>
      <c r="B55" s="159"/>
      <c r="C55" s="159"/>
      <c r="D55" s="159"/>
      <c r="I55" s="37"/>
    </row>
    <row r="56" spans="1:9" ht="14.4" customHeight="1" x14ac:dyDescent="0.3">
      <c r="A56" s="144"/>
      <c r="I56" s="37"/>
    </row>
    <row r="57" spans="1:9" x14ac:dyDescent="0.3">
      <c r="I57" s="37"/>
    </row>
    <row r="58" spans="1:9" x14ac:dyDescent="0.3">
      <c r="A58" s="1" t="s">
        <v>1461</v>
      </c>
      <c r="I58" s="37"/>
    </row>
    <row r="59" spans="1:9" ht="28.2" customHeight="1" x14ac:dyDescent="0.3">
      <c r="A59" s="48" t="s">
        <v>173</v>
      </c>
      <c r="B59" s="60" t="str">
        <f>B3</f>
        <v>City of McFarland</v>
      </c>
      <c r="C59" s="60" t="s">
        <v>180</v>
      </c>
      <c r="D59" s="60" t="str">
        <f>B4</f>
        <v>Kern County</v>
      </c>
      <c r="E59" s="60" t="s">
        <v>180</v>
      </c>
      <c r="F59" s="60" t="s">
        <v>174</v>
      </c>
      <c r="G59" s="60" t="s">
        <v>180</v>
      </c>
      <c r="I59" s="37"/>
    </row>
    <row r="60" spans="1:9" x14ac:dyDescent="0.3">
      <c r="A60" s="13" t="s">
        <v>1462</v>
      </c>
      <c r="B60" s="16">
        <f>'Ref. ACS-5-YR'!H745</f>
        <v>648</v>
      </c>
      <c r="C60" s="55">
        <f>'Ref. ACS-5-YR'!I745</f>
        <v>0.26003210272873195</v>
      </c>
      <c r="D60" s="16">
        <f>'Ref. ACS-5-YR'!R745</f>
        <v>33691</v>
      </c>
      <c r="E60" s="55">
        <f>'Ref. ACS-5-YR'!S745</f>
        <v>0.16683751033728006</v>
      </c>
      <c r="F60" s="16">
        <f>'Ref. ACS-5-YR'!AB745</f>
        <v>806599</v>
      </c>
      <c r="G60" s="55">
        <f>'Ref. ACS-5-YR'!AC745</f>
        <v>0.09</v>
      </c>
      <c r="I60" s="37"/>
    </row>
    <row r="61" spans="1:9" x14ac:dyDescent="0.3">
      <c r="A61" t="s">
        <v>1463</v>
      </c>
      <c r="I61" s="37"/>
    </row>
    <row r="62" spans="1:9" x14ac:dyDescent="0.3">
      <c r="I62" s="37"/>
    </row>
    <row r="63" spans="1:9" x14ac:dyDescent="0.3">
      <c r="I63" s="37" t="str">
        <f>A55</f>
        <v>Source: U.S. Census Bureau, ACS16-20 (5-year Estimates), Table B19013.</v>
      </c>
    </row>
    <row r="64" spans="1:9" ht="72.599999999999994" customHeight="1" x14ac:dyDescent="0.3">
      <c r="I64" s="84" t="s">
        <v>2447</v>
      </c>
    </row>
    <row r="65" spans="1:9" x14ac:dyDescent="0.3">
      <c r="A65" s="1" t="s">
        <v>1464</v>
      </c>
      <c r="I65" s="96"/>
    </row>
    <row r="66" spans="1:9" x14ac:dyDescent="0.3">
      <c r="A66" s="57"/>
      <c r="B66" s="79">
        <v>2010</v>
      </c>
      <c r="C66" s="79">
        <v>2015</v>
      </c>
      <c r="D66" s="79">
        <v>2020</v>
      </c>
      <c r="I66" s="61" t="s">
        <v>1465</v>
      </c>
    </row>
    <row r="67" spans="1:9" ht="28.95" customHeight="1" x14ac:dyDescent="0.3">
      <c r="A67" s="13" t="s">
        <v>2583</v>
      </c>
      <c r="B67" s="16">
        <f>'Ref. ACS-5-YR'!B745</f>
        <v>639</v>
      </c>
      <c r="C67" s="16">
        <f>'Ref. ACS-5-YR'!E745</f>
        <v>921</v>
      </c>
      <c r="D67" s="16">
        <f>'Ref. ACS-5-YR'!H745</f>
        <v>648</v>
      </c>
      <c r="H67" s="269"/>
      <c r="I67" s="37"/>
    </row>
    <row r="68" spans="1:9" x14ac:dyDescent="0.3">
      <c r="A68" s="13" t="s">
        <v>1295</v>
      </c>
      <c r="B68" s="16">
        <f>'Ref. ACS-5-YR'!B744</f>
        <v>2257</v>
      </c>
      <c r="C68" s="16">
        <f>'Ref. ACS-5-YR'!E744</f>
        <v>2667</v>
      </c>
      <c r="D68" s="16">
        <f>'Ref. ACS-5-YR'!H744</f>
        <v>2492</v>
      </c>
      <c r="E68" s="116"/>
      <c r="F68" s="116"/>
      <c r="G68" s="116"/>
      <c r="H68" s="270"/>
      <c r="I68" s="37"/>
    </row>
    <row r="69" spans="1:9" x14ac:dyDescent="0.3">
      <c r="A69" s="13" t="s">
        <v>1466</v>
      </c>
      <c r="B69" s="117">
        <f>B67/B68</f>
        <v>0.28311918475852904</v>
      </c>
      <c r="C69" s="117">
        <f t="shared" ref="C69" si="0">C67/C68</f>
        <v>0.34533183352080987</v>
      </c>
      <c r="D69" s="117">
        <f>D67/D68</f>
        <v>0.26003210272873195</v>
      </c>
      <c r="H69" s="270"/>
      <c r="I69" s="37"/>
    </row>
    <row r="70" spans="1:9" x14ac:dyDescent="0.3">
      <c r="A70" s="13" t="s">
        <v>2584</v>
      </c>
      <c r="B70" s="117"/>
      <c r="C70" s="117">
        <f>(C69-B69)/B69</f>
        <v>0.21974013811653806</v>
      </c>
      <c r="D70" s="117">
        <f>(D69-C69)/C69</f>
        <v>-0.247008015225268</v>
      </c>
      <c r="H70" s="270"/>
      <c r="I70" s="37"/>
    </row>
    <row r="71" spans="1:9" x14ac:dyDescent="0.3">
      <c r="A71" t="s">
        <v>1463</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1467</v>
      </c>
      <c r="I77" s="61" t="s">
        <v>2491</v>
      </c>
    </row>
    <row r="78" spans="1:9" ht="24" customHeight="1" x14ac:dyDescent="0.3">
      <c r="A78" s="57" t="s">
        <v>173</v>
      </c>
      <c r="B78" s="60" t="str">
        <f>B3</f>
        <v>City of McFarland</v>
      </c>
      <c r="C78" s="60" t="s">
        <v>180</v>
      </c>
      <c r="D78" s="60" t="str">
        <f>B4</f>
        <v>Kern County</v>
      </c>
      <c r="E78" s="60" t="s">
        <v>180</v>
      </c>
      <c r="F78" s="60" t="s">
        <v>174</v>
      </c>
      <c r="G78" s="60" t="s">
        <v>180</v>
      </c>
    </row>
    <row r="79" spans="1:9" x14ac:dyDescent="0.3">
      <c r="A79" s="13" t="s">
        <v>181</v>
      </c>
      <c r="B79" s="16">
        <f>'Ref. ACS-5-YR'!H305</f>
        <v>648</v>
      </c>
      <c r="C79" s="55"/>
      <c r="D79" s="16">
        <f>'Ref. ACS-5-YR'!R305</f>
        <v>33691</v>
      </c>
      <c r="E79" s="55"/>
      <c r="F79" s="16">
        <f>'Ref. ACS-5-YR'!AB305</f>
        <v>806599</v>
      </c>
      <c r="G79" s="55"/>
    </row>
    <row r="80" spans="1:9" x14ac:dyDescent="0.3">
      <c r="A80" s="13" t="s">
        <v>1453</v>
      </c>
      <c r="B80" s="16">
        <f>'Ref. ACS-5-YR'!H657</f>
        <v>47</v>
      </c>
      <c r="C80" s="55">
        <f>'Ref. ACS-5-YR'!I657</f>
        <v>0.43119266055045874</v>
      </c>
      <c r="D80" s="16">
        <f>'Ref. ACS-5-YR'!R657</f>
        <v>7822</v>
      </c>
      <c r="E80" s="55">
        <f>'Ref. ACS-5-YR'!S657</f>
        <v>9.9393877784413637E-2</v>
      </c>
      <c r="F80" s="16">
        <f>'Ref. ACS-5-YR'!AB657</f>
        <v>184715</v>
      </c>
      <c r="G80" s="55">
        <f>'Ref. ACS-5-YR'!AC657</f>
        <v>4.9000000000000002E-2</v>
      </c>
      <c r="I80" s="37"/>
    </row>
    <row r="81" spans="1:9" x14ac:dyDescent="0.3">
      <c r="A81" s="13" t="s">
        <v>1468</v>
      </c>
      <c r="B81" s="16">
        <f>'Ref. ACS-5-YR'!H393</f>
        <v>0</v>
      </c>
      <c r="C81" s="55">
        <f>'Ref. ACS-5-YR'!J393</f>
        <v>12.727273</v>
      </c>
      <c r="D81" s="16">
        <f>'Ref. ACS-5-YR'!R393</f>
        <v>3164</v>
      </c>
      <c r="E81" s="55">
        <f>'Ref. ACS-5-YR'!S393</f>
        <v>0.3195959595959596</v>
      </c>
      <c r="F81" s="16">
        <f>'Ref. ACS-5-YR'!AB393</f>
        <v>71144</v>
      </c>
      <c r="G81" s="55">
        <f>'Ref. ACS-5-YR'!AC393</f>
        <v>0.15</v>
      </c>
      <c r="H81" s="269"/>
      <c r="I81" s="37"/>
    </row>
    <row r="82" spans="1:9" x14ac:dyDescent="0.3">
      <c r="A82" s="13" t="s">
        <v>1469</v>
      </c>
      <c r="B82" s="16">
        <f>'Ref. ACS-5-YR'!H437</f>
        <v>0</v>
      </c>
      <c r="C82" s="55">
        <f>'Ref. ACS-5-YR'!I437</f>
        <v>0</v>
      </c>
      <c r="D82" s="16">
        <f>'Ref. ACS-5-YR'!R437</f>
        <v>344</v>
      </c>
      <c r="E82" s="55">
        <f>'Ref. ACS-5-YR'!S437</f>
        <v>0.18818380743982493</v>
      </c>
      <c r="F82" s="16">
        <f>'Ref. ACS-5-YR'!AB437</f>
        <v>9939</v>
      </c>
      <c r="G82" s="55">
        <f>'Ref. ACS-5-YR'!AC437</f>
        <v>0.14299999999999999</v>
      </c>
      <c r="H82" s="270"/>
    </row>
    <row r="83" spans="1:9" x14ac:dyDescent="0.3">
      <c r="A83" s="13" t="s">
        <v>1470</v>
      </c>
      <c r="B83" s="16">
        <f>'Ref. ACS-5-YR'!H481</f>
        <v>0</v>
      </c>
      <c r="C83" s="55">
        <f>'Ref. ACS-5-YR'!I481</f>
        <v>0</v>
      </c>
      <c r="D83" s="16">
        <f>'Ref. ACS-5-YR'!R481</f>
        <v>1179</v>
      </c>
      <c r="E83" s="55">
        <f>'Ref. ACS-5-YR'!S481</f>
        <v>0.12086109687339826</v>
      </c>
      <c r="F83" s="16">
        <f>'Ref. ACS-5-YR'!AB481</f>
        <v>96657</v>
      </c>
      <c r="G83" s="55">
        <f>'Ref. ACS-5-YR'!AC481</f>
        <v>7.0000000000000007E-2</v>
      </c>
      <c r="H83" s="270"/>
      <c r="I83" s="37"/>
    </row>
    <row r="84" spans="1:9" x14ac:dyDescent="0.3">
      <c r="A84" s="13" t="s">
        <v>1471</v>
      </c>
      <c r="B84" s="16">
        <f>'Ref. ACS-5-YR'!H525</f>
        <v>0</v>
      </c>
      <c r="C84" s="55">
        <f>'Ref. ACS-5-YR'!J525</f>
        <v>12.727273</v>
      </c>
      <c r="D84" s="16">
        <f>'Ref. ACS-5-YR'!R525</f>
        <v>53</v>
      </c>
      <c r="E84" s="55">
        <f>'Ref. ACS-5-YR'!S525</f>
        <v>0.18996415770609318</v>
      </c>
      <c r="F84" s="16">
        <f>'Ref. ACS-5-YR'!AB525</f>
        <v>2702</v>
      </c>
      <c r="G84" s="55">
        <f>'Ref. ACS-5-YR'!AC525</f>
        <v>8.6999999999999994E-2</v>
      </c>
      <c r="H84" s="270"/>
      <c r="I84" s="37"/>
    </row>
    <row r="85" spans="1:9" x14ac:dyDescent="0.3">
      <c r="A85" s="13" t="s">
        <v>1472</v>
      </c>
      <c r="B85" s="16">
        <f>'Ref. ACS-5-YR'!H569</f>
        <v>41</v>
      </c>
      <c r="C85" s="55">
        <f>'Ref. ACS-5-YR'!I569</f>
        <v>0.18222222222222223</v>
      </c>
      <c r="D85" s="16">
        <f>'Ref. ACS-5-YR'!R569</f>
        <v>4854</v>
      </c>
      <c r="E85" s="55">
        <f>'Ref. ACS-5-YR'!S569</f>
        <v>0.20150276059612271</v>
      </c>
      <c r="F85" s="16">
        <f>'Ref. ACS-5-YR'!AB569</f>
        <v>172587</v>
      </c>
      <c r="G85" s="55">
        <f>'Ref. ACS-5-YR'!AC569</f>
        <v>0.151</v>
      </c>
      <c r="I85" s="37"/>
    </row>
    <row r="86" spans="1:9" x14ac:dyDescent="0.3">
      <c r="A86" s="13" t="s">
        <v>1473</v>
      </c>
      <c r="B86" s="16">
        <f>'Ref. ACS-5-YR'!H613</f>
        <v>22</v>
      </c>
      <c r="C86" s="55">
        <f>'Ref. ACS-5-YR'!I613</f>
        <v>0.13095238095238096</v>
      </c>
      <c r="D86" s="16">
        <f>'Ref. ACS-5-YR'!R613</f>
        <v>2054</v>
      </c>
      <c r="E86" s="55">
        <f>'Ref. ACS-5-YR'!S613</f>
        <v>0.15326070735711089</v>
      </c>
      <c r="F86" s="16">
        <f>'Ref. ACS-5-YR'!AB613</f>
        <v>49254</v>
      </c>
      <c r="G86" s="55">
        <f>'Ref. ACS-5-YR'!AC613</f>
        <v>9.5000000000000001E-2</v>
      </c>
      <c r="I86" s="37"/>
    </row>
    <row r="87" spans="1:9" x14ac:dyDescent="0.3">
      <c r="A87" s="13" t="s">
        <v>1460</v>
      </c>
      <c r="B87" s="16">
        <f>'Ref. ACS-5-YR'!H701</f>
        <v>601</v>
      </c>
      <c r="C87" s="55">
        <f>'Ref. ACS-5-YR'!I701</f>
        <v>0.2522031053294167</v>
      </c>
      <c r="D87" s="16">
        <f>'Ref. ACS-5-YR'!R701</f>
        <v>20999</v>
      </c>
      <c r="E87" s="55">
        <f>'Ref. ACS-5-YR'!S701</f>
        <v>0.21139152581616114</v>
      </c>
      <c r="F87" s="16">
        <f>'Ref. ACS-5-YR'!AB701</f>
        <v>432193</v>
      </c>
      <c r="G87" s="55">
        <f>'Ref. ACS-5-YR'!AC701</f>
        <v>0.14000000000000001</v>
      </c>
      <c r="I87" s="37"/>
    </row>
    <row r="88" spans="1:9" x14ac:dyDescent="0.3">
      <c r="A88" t="s">
        <v>1474</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2487</v>
      </c>
    </row>
    <row r="96" spans="1:9" x14ac:dyDescent="0.3">
      <c r="I96"/>
    </row>
    <row r="97" spans="1:9" x14ac:dyDescent="0.3">
      <c r="A97" s="1"/>
      <c r="H97" s="270"/>
      <c r="I97"/>
    </row>
    <row r="98" spans="1:9" x14ac:dyDescent="0.3">
      <c r="A98" s="223" t="s">
        <v>1475</v>
      </c>
      <c r="H98" s="270"/>
      <c r="I98" s="61" t="str">
        <f>_xlfn.CONCAT(B3," Worker Population for Workplace Geography Over Time (2010 to 2020)")</f>
        <v>City of McFarland Worker Population for Workplace Geography Over Time (2010 to 2020)</v>
      </c>
    </row>
    <row r="99" spans="1:9" x14ac:dyDescent="0.3">
      <c r="A99" s="57" t="s">
        <v>173</v>
      </c>
      <c r="B99" s="60">
        <v>2010</v>
      </c>
      <c r="C99" s="60">
        <v>2015</v>
      </c>
      <c r="D99" s="60">
        <v>2020</v>
      </c>
      <c r="H99" s="270"/>
      <c r="I99"/>
    </row>
    <row r="100" spans="1:9" x14ac:dyDescent="0.3">
      <c r="A100" s="13" t="str">
        <f>B3</f>
        <v>City of McFarland</v>
      </c>
      <c r="B100" s="16">
        <f>'Ref. ACS-5-YR Add.'!B28</f>
        <v>1351</v>
      </c>
      <c r="C100" s="16">
        <f>'Ref. ACS-5-YR Add.'!E28</f>
        <v>2112</v>
      </c>
      <c r="D100" s="16">
        <f>'Ref. ACS-5-YR Add.'!H28</f>
        <v>2311</v>
      </c>
      <c r="H100" s="270"/>
      <c r="I100"/>
    </row>
    <row r="101" spans="1:9" x14ac:dyDescent="0.3">
      <c r="A101" s="13" t="str">
        <f>_xlfn.CONCAT(A100," Percent Change")</f>
        <v>City of McFarland Percent Change</v>
      </c>
      <c r="B101" s="16"/>
      <c r="C101" s="5">
        <f>(C100-B100)/B100</f>
        <v>0.56328645447816428</v>
      </c>
      <c r="D101" s="5">
        <f>(D100-C100)/C100</f>
        <v>9.4223484848484848E-2</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174</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1476</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1477</v>
      </c>
      <c r="H128" s="270"/>
      <c r="I128" s="61" t="s">
        <v>1478</v>
      </c>
    </row>
    <row r="129" spans="1:9" ht="28.8" x14ac:dyDescent="0.3">
      <c r="A129" s="57" t="s">
        <v>173</v>
      </c>
      <c r="B129" s="60" t="str">
        <f>B3</f>
        <v>City of McFarland</v>
      </c>
      <c r="C129" s="60" t="str">
        <f>B4</f>
        <v>Kern County</v>
      </c>
      <c r="D129" s="60" t="s">
        <v>1444</v>
      </c>
      <c r="E129" s="60" t="s">
        <v>174</v>
      </c>
      <c r="F129" s="60" t="s">
        <v>1445</v>
      </c>
      <c r="H129" s="270"/>
      <c r="I129" s="37"/>
    </row>
    <row r="130" spans="1:9" x14ac:dyDescent="0.3">
      <c r="A130" s="69" t="s">
        <v>1477</v>
      </c>
      <c r="B130" s="63">
        <f>'Ref. ACS-5-YR'!H920</f>
        <v>0.4153</v>
      </c>
      <c r="C130" s="63">
        <f>'Ref. ACS-5-YR'!R920</f>
        <v>0.46729999999999999</v>
      </c>
      <c r="D130" s="55">
        <f>B130/C130</f>
        <v>0.88872244810614165</v>
      </c>
      <c r="E130" s="63">
        <f>'Ref. ACS-5-YR'!AB920</f>
        <v>0.49</v>
      </c>
      <c r="F130" s="55">
        <f>B130/E130</f>
        <v>0.84755102040816332</v>
      </c>
      <c r="H130" s="270"/>
      <c r="I130" s="37"/>
    </row>
    <row r="131" spans="1:9" x14ac:dyDescent="0.3">
      <c r="A131" s="361" t="s">
        <v>1479</v>
      </c>
      <c r="B131" s="361"/>
      <c r="H131" s="270"/>
      <c r="I131" s="37"/>
    </row>
    <row r="132" spans="1:9" x14ac:dyDescent="0.3">
      <c r="H132" s="270"/>
      <c r="I132" s="37"/>
    </row>
    <row r="133" spans="1:9" x14ac:dyDescent="0.3">
      <c r="A133" s="1" t="s">
        <v>1480</v>
      </c>
      <c r="H133" s="270"/>
      <c r="I133" s="37"/>
    </row>
    <row r="134" spans="1:9" x14ac:dyDescent="0.3">
      <c r="A134" s="48"/>
      <c r="B134" s="79">
        <v>2010</v>
      </c>
      <c r="C134" s="79">
        <v>2015</v>
      </c>
      <c r="D134" s="79">
        <v>2020</v>
      </c>
      <c r="H134" s="270"/>
      <c r="I134" s="37"/>
    </row>
    <row r="135" spans="1:9" x14ac:dyDescent="0.3">
      <c r="A135" s="69" t="s">
        <v>1477</v>
      </c>
      <c r="B135" s="11">
        <f>'Ref. ACS-5-YR'!B920</f>
        <v>0.39300000000000002</v>
      </c>
      <c r="C135" s="11">
        <f>'Ref. ACS-5-YR'!E920</f>
        <v>0.35249999999999998</v>
      </c>
      <c r="D135" s="73">
        <f>'Ref. ACS-5-YR'!H920</f>
        <v>0.4153</v>
      </c>
      <c r="H135" s="270"/>
      <c r="I135" s="37"/>
    </row>
    <row r="136" spans="1:9" x14ac:dyDescent="0.3">
      <c r="A136" s="69" t="s">
        <v>178</v>
      </c>
      <c r="B136" s="11"/>
      <c r="C136" s="5">
        <f>(C135-B135)/B135</f>
        <v>-0.10305343511450391</v>
      </c>
      <c r="D136" s="5">
        <f>(D135-C135)/C135</f>
        <v>0.17815602836879441</v>
      </c>
      <c r="H136" s="270"/>
      <c r="I136" s="37"/>
    </row>
    <row r="137" spans="1:9" x14ac:dyDescent="0.3">
      <c r="A137" t="s">
        <v>1481</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1482</v>
      </c>
      <c r="C142" t="s">
        <v>180</v>
      </c>
      <c r="E142" t="s">
        <v>180</v>
      </c>
      <c r="G142" t="s">
        <v>180</v>
      </c>
      <c r="I142" s="61" t="s">
        <v>1483</v>
      </c>
    </row>
    <row r="143" spans="1:9" ht="28.95" customHeight="1" x14ac:dyDescent="0.3">
      <c r="A143" s="48" t="s">
        <v>173</v>
      </c>
      <c r="B143" s="51" t="str">
        <f>B3</f>
        <v>City of McFarland</v>
      </c>
      <c r="C143" s="51" t="str">
        <f>B3</f>
        <v>City of McFarland</v>
      </c>
      <c r="D143" s="51" t="str">
        <f>B4</f>
        <v>Kern County</v>
      </c>
      <c r="E143" s="51" t="str">
        <f>B4</f>
        <v>Kern County</v>
      </c>
      <c r="F143" s="51" t="s">
        <v>174</v>
      </c>
      <c r="G143" s="51" t="s">
        <v>174</v>
      </c>
      <c r="I143" s="37"/>
    </row>
    <row r="144" spans="1:9" x14ac:dyDescent="0.3">
      <c r="A144" s="13" t="s">
        <v>181</v>
      </c>
      <c r="B144" s="16">
        <f>'Ref. ACS-5-YR'!H106</f>
        <v>4241</v>
      </c>
      <c r="C144" s="55"/>
      <c r="D144" s="16">
        <f>'Ref. ACS-5-YR'!R106</f>
        <v>339931</v>
      </c>
      <c r="E144" s="55"/>
      <c r="F144" s="16">
        <f>'Ref. ACS-5-YR'!AB106</f>
        <v>18239892</v>
      </c>
      <c r="G144" s="55"/>
      <c r="I144" s="37"/>
    </row>
    <row r="145" spans="1:9" x14ac:dyDescent="0.3">
      <c r="A145" s="13" t="s">
        <v>1484</v>
      </c>
      <c r="B145" s="16">
        <f>'Ref. ACS-5-YR'!H107</f>
        <v>3878</v>
      </c>
      <c r="C145" s="55">
        <f>'Ref. ACS-5-YR'!I107</f>
        <v>0.91440697948597027</v>
      </c>
      <c r="D145" s="16">
        <f>'Ref. ACS-5-YR'!R107</f>
        <v>313924</v>
      </c>
      <c r="E145" s="55">
        <f>'Ref. ACS-5-YR'!S107</f>
        <v>0.92349329716913142</v>
      </c>
      <c r="F145" s="16">
        <f>'Ref. ACS-5-YR'!AB107</f>
        <v>14963132</v>
      </c>
      <c r="G145" s="55">
        <f>'Ref. ACS-5-YR'!AC107</f>
        <v>0.82</v>
      </c>
      <c r="H145" s="266"/>
      <c r="I145" s="37"/>
    </row>
    <row r="146" spans="1:9" x14ac:dyDescent="0.3">
      <c r="A146" s="7" t="s">
        <v>1485</v>
      </c>
      <c r="B146" s="16">
        <f>'Ref. ACS-5-YR'!H108</f>
        <v>3426</v>
      </c>
      <c r="C146" s="55">
        <f>'Ref. ACS-5-YR'!I108</f>
        <v>0.80782834237208201</v>
      </c>
      <c r="D146" s="16">
        <f>'Ref. ACS-5-YR'!R108</f>
        <v>272448</v>
      </c>
      <c r="E146" s="55">
        <f>'Ref. ACS-5-YR'!S108</f>
        <v>0.8014803004139075</v>
      </c>
      <c r="F146" s="16">
        <f>'Ref. ACS-5-YR'!AB108</f>
        <v>13146038</v>
      </c>
      <c r="G146" s="55">
        <f>'Ref. ACS-5-YR'!AC108</f>
        <v>0.72099999999999997</v>
      </c>
      <c r="H146" s="270"/>
      <c r="I146" s="37"/>
    </row>
    <row r="147" spans="1:9" x14ac:dyDescent="0.3">
      <c r="A147" s="7" t="s">
        <v>1486</v>
      </c>
      <c r="B147" s="16">
        <f>'Ref. ACS-5-YR'!H109</f>
        <v>452</v>
      </c>
      <c r="C147" s="55">
        <f>'Ref. ACS-5-YR'!I109</f>
        <v>0.10657863711388824</v>
      </c>
      <c r="D147" s="16">
        <f>'Ref. ACS-5-YR'!R109</f>
        <v>41476</v>
      </c>
      <c r="E147" s="55">
        <f>'Ref. ACS-5-YR'!S109</f>
        <v>0.12201299675522385</v>
      </c>
      <c r="F147" s="16">
        <f>'Ref. ACS-5-YR'!AB109</f>
        <v>1817094</v>
      </c>
      <c r="G147" s="55">
        <f>'Ref. ACS-5-YR'!AC109</f>
        <v>0.1</v>
      </c>
      <c r="H147" s="270"/>
      <c r="I147" s="37"/>
    </row>
    <row r="148" spans="1:9" x14ac:dyDescent="0.3">
      <c r="A148" s="13" t="s">
        <v>1487</v>
      </c>
      <c r="B148" s="16">
        <f>'Ref. ACS-5-YR'!H110</f>
        <v>386</v>
      </c>
      <c r="C148" s="55">
        <f>'Ref. ACS-5-YR'!I110</f>
        <v>9.1016269747701009E-2</v>
      </c>
      <c r="D148" s="16">
        <f>'Ref. ACS-5-YR'!R110</f>
        <v>27026</v>
      </c>
      <c r="E148" s="55">
        <f>'Ref. ACS-5-YR'!S110</f>
        <v>7.9504370004500918E-2</v>
      </c>
      <c r="F148" s="16">
        <f>'Ref. ACS-5-YR'!AB110</f>
        <v>1325863</v>
      </c>
      <c r="G148" s="55">
        <f>'Ref. ACS-5-YR'!AC110</f>
        <v>7.2999999999999995E-2</v>
      </c>
      <c r="H148" s="270"/>
      <c r="I148" s="37"/>
    </row>
    <row r="149" spans="1:9" x14ac:dyDescent="0.3">
      <c r="A149" s="13" t="s">
        <v>1488</v>
      </c>
      <c r="B149" s="16">
        <f>'Ref. ACS-5-YR'!H111</f>
        <v>58</v>
      </c>
      <c r="C149" s="55">
        <f>'Ref. ACS-5-YR'!I111</f>
        <v>1.3676019806649375E-2</v>
      </c>
      <c r="D149" s="16">
        <f>'Ref. ACS-5-YR'!R111</f>
        <v>7292</v>
      </c>
      <c r="E149" s="55">
        <f>'Ref. ACS-5-YR'!S111</f>
        <v>2.1451412198357903E-2</v>
      </c>
      <c r="F149" s="16">
        <f>'Ref. ACS-5-YR'!AB111</f>
        <v>284797</v>
      </c>
      <c r="G149" s="55">
        <f>'Ref. ACS-5-YR'!AC111</f>
        <v>1.6E-2</v>
      </c>
      <c r="H149" s="270"/>
      <c r="I149" s="37"/>
    </row>
    <row r="150" spans="1:9" x14ac:dyDescent="0.3">
      <c r="A150" s="13" t="s">
        <v>1489</v>
      </c>
      <c r="B150" s="16">
        <f>'Ref. ACS-5-YR'!H112</f>
        <v>8</v>
      </c>
      <c r="C150" s="55">
        <f>'Ref. ACS-5-YR'!I112</f>
        <v>1.8863475595378449E-3</v>
      </c>
      <c r="D150" s="16">
        <f>'Ref. ACS-5-YR'!R112</f>
        <v>4166</v>
      </c>
      <c r="E150" s="55">
        <f>'Ref. ACS-5-YR'!S112</f>
        <v>1.2255428307509465E-2</v>
      </c>
      <c r="F150" s="16">
        <f>'Ref. ACS-5-YR'!AB112</f>
        <v>111224</v>
      </c>
      <c r="G150" s="55">
        <f>'Ref. ACS-5-YR'!AC112</f>
        <v>6.0000000000000001E-3</v>
      </c>
      <c r="H150" s="270"/>
      <c r="I150" s="37"/>
    </row>
    <row r="151" spans="1:9" x14ac:dyDescent="0.3">
      <c r="A151" s="13" t="s">
        <v>1490</v>
      </c>
      <c r="B151" s="16">
        <f>'Ref. ACS-5-YR'!H113</f>
        <v>0</v>
      </c>
      <c r="C151" s="55">
        <f>'Ref. ACS-5-YR'!I113</f>
        <v>0</v>
      </c>
      <c r="D151" s="16">
        <f>'Ref. ACS-5-YR'!R113</f>
        <v>2149</v>
      </c>
      <c r="E151" s="55">
        <f>'Ref. ACS-5-YR'!S113</f>
        <v>6.3218712032736052E-3</v>
      </c>
      <c r="F151" s="16">
        <f>'Ref. ACS-5-YR'!AB113</f>
        <v>60986</v>
      </c>
      <c r="G151" s="55">
        <f>'Ref. ACS-5-YR'!AC113</f>
        <v>3.0000000000000001E-3</v>
      </c>
      <c r="H151" s="270"/>
      <c r="I151" s="37"/>
    </row>
    <row r="152" spans="1:9" x14ac:dyDescent="0.3">
      <c r="A152" s="13" t="s">
        <v>1491</v>
      </c>
      <c r="B152" s="16">
        <f>'Ref. ACS-5-YR'!H114</f>
        <v>0</v>
      </c>
      <c r="C152" s="55">
        <f>'Ref. ACS-5-YR'!I114</f>
        <v>0</v>
      </c>
      <c r="D152" s="16">
        <f>'Ref. ACS-5-YR'!R114</f>
        <v>843</v>
      </c>
      <c r="E152" s="55">
        <f>'Ref. ACS-5-YR'!S114</f>
        <v>2.479915041581968E-3</v>
      </c>
      <c r="F152" s="16">
        <f>'Ref. ACS-5-YR'!AB114</f>
        <v>34224</v>
      </c>
      <c r="G152" s="55">
        <f>'Ref. ACS-5-YR'!AC114</f>
        <v>2E-3</v>
      </c>
      <c r="H152" s="270"/>
      <c r="I152" s="37"/>
    </row>
    <row r="153" spans="1:9" x14ac:dyDescent="0.3">
      <c r="A153" s="7" t="s">
        <v>1492</v>
      </c>
      <c r="B153" s="16">
        <f>'Ref. ACS-5-YR'!H115</f>
        <v>57</v>
      </c>
      <c r="C153" s="55">
        <f>'Ref. ACS-5-YR'!I115</f>
        <v>1.3440226361707145E-2</v>
      </c>
      <c r="D153" s="16">
        <f>'Ref. ACS-5-YR'!R115</f>
        <v>2266</v>
      </c>
      <c r="E153" s="55">
        <f>'Ref. ACS-5-YR'!S115</f>
        <v>6.6660587001479716E-3</v>
      </c>
      <c r="F153" s="16">
        <f>'Ref. ACS-5-YR'!AB115</f>
        <v>843498</v>
      </c>
      <c r="G153" s="55">
        <f>'Ref. ACS-5-YR'!AC115</f>
        <v>4.5999999999999999E-2</v>
      </c>
      <c r="H153" s="270"/>
      <c r="I153" s="37"/>
    </row>
    <row r="154" spans="1:9" x14ac:dyDescent="0.3">
      <c r="A154" s="13" t="s">
        <v>1493</v>
      </c>
      <c r="B154" s="16">
        <f>'Ref. ACS-5-YR'!H116</f>
        <v>57</v>
      </c>
      <c r="C154" s="55">
        <f>'Ref. ACS-5-YR'!I116</f>
        <v>1.3440226361707145E-2</v>
      </c>
      <c r="D154" s="16">
        <f>'Ref. ACS-5-YR'!R116</f>
        <v>2146</v>
      </c>
      <c r="E154" s="55">
        <f>'Ref. ACS-5-YR'!S116</f>
        <v>6.3130458828409295E-3</v>
      </c>
      <c r="F154" s="16">
        <f>'Ref. ACS-5-YR'!AB116</f>
        <v>525023</v>
      </c>
      <c r="G154" s="55">
        <f>'Ref. ACS-5-YR'!AC116</f>
        <v>2.9000000000000001E-2</v>
      </c>
      <c r="H154" s="270"/>
      <c r="I154" s="37"/>
    </row>
    <row r="155" spans="1:9" x14ac:dyDescent="0.3">
      <c r="A155" s="13" t="s">
        <v>1494</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1495</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1496</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1497</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1498</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1499</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1500</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1501</v>
      </c>
      <c r="B162" s="16">
        <f>'Ref. ACS-5-YR'!H124</f>
        <v>155</v>
      </c>
      <c r="C162" s="55">
        <f>'Ref. ACS-5-YR'!I124</f>
        <v>3.6547983966045743E-2</v>
      </c>
      <c r="D162" s="16">
        <f>'Ref. ACS-5-YR'!R124</f>
        <v>3680</v>
      </c>
      <c r="E162" s="55">
        <f>'Ref. ACS-5-YR'!S124</f>
        <v>1.0825726397415946E-2</v>
      </c>
      <c r="F162" s="16">
        <f>'Ref. ACS-5-YR'!AB124</f>
        <v>461980</v>
      </c>
      <c r="G162" s="55">
        <f>'Ref. ACS-5-YR'!AC124</f>
        <v>2.5000000000000001E-2</v>
      </c>
      <c r="I162"/>
    </row>
    <row r="163" spans="1:9" x14ac:dyDescent="0.3">
      <c r="A163" s="7" t="s">
        <v>1502</v>
      </c>
      <c r="B163" s="16">
        <f>B161+B162</f>
        <v>155</v>
      </c>
      <c r="C163" s="55">
        <f t="shared" ref="C163:G163" si="1">C161+C162</f>
        <v>3.6547983966045743E-2</v>
      </c>
      <c r="D163" s="16">
        <f t="shared" si="1"/>
        <v>4605</v>
      </c>
      <c r="E163" s="55">
        <f t="shared" si="1"/>
        <v>1.3546866864157726E-2</v>
      </c>
      <c r="F163" s="16">
        <f t="shared" si="1"/>
        <v>615649</v>
      </c>
      <c r="G163" s="55">
        <f t="shared" si="1"/>
        <v>3.3000000000000002E-2</v>
      </c>
      <c r="I163"/>
    </row>
    <row r="164" spans="1:9" x14ac:dyDescent="0.3">
      <c r="A164" s="13" t="s">
        <v>1503</v>
      </c>
      <c r="B164" s="16">
        <f>'Ref. ACS-5-YR'!H125</f>
        <v>17</v>
      </c>
      <c r="C164" s="55">
        <f>'Ref. ACS-5-YR'!I125</f>
        <v>4.0084885640179202E-3</v>
      </c>
      <c r="D164" s="16">
        <f>'Ref. ACS-5-YR'!R125</f>
        <v>3151</v>
      </c>
      <c r="E164" s="55">
        <f>'Ref. ACS-5-YR'!S125</f>
        <v>9.2695282277874044E-3</v>
      </c>
      <c r="F164" s="16">
        <f>'Ref. ACS-5-YR'!AB125</f>
        <v>198331</v>
      </c>
      <c r="G164" s="55">
        <f>'Ref. ACS-5-YR'!AC125</f>
        <v>1.0999999999999999E-2</v>
      </c>
      <c r="I164"/>
    </row>
    <row r="165" spans="1:9" x14ac:dyDescent="0.3">
      <c r="A165" s="7" t="s">
        <v>1504</v>
      </c>
      <c r="B165" s="16">
        <f>B164+B160+B159</f>
        <v>17</v>
      </c>
      <c r="C165" s="55">
        <f t="shared" ref="C165:G165" si="2">C164+C160+C159</f>
        <v>4.0084885640179202E-3</v>
      </c>
      <c r="D165" s="16">
        <f t="shared" si="2"/>
        <v>3774</v>
      </c>
      <c r="E165" s="55">
        <f t="shared" si="2"/>
        <v>1.1102253104306464E-2</v>
      </c>
      <c r="F165" s="16">
        <f t="shared" si="2"/>
        <v>287916</v>
      </c>
      <c r="G165" s="55">
        <f t="shared" si="2"/>
        <v>1.6E-2</v>
      </c>
      <c r="I165"/>
    </row>
    <row r="166" spans="1:9" x14ac:dyDescent="0.3">
      <c r="A166" s="7" t="s">
        <v>1505</v>
      </c>
      <c r="B166" s="16">
        <f>'Ref. ACS-5-YR'!H126</f>
        <v>134</v>
      </c>
      <c r="C166" s="55">
        <f>'Ref. ACS-5-YR'!I126</f>
        <v>3.1596321622258901E-2</v>
      </c>
      <c r="D166" s="16">
        <f>'Ref. ACS-5-YR'!R126</f>
        <v>15362</v>
      </c>
      <c r="E166" s="55">
        <f>'Ref. ACS-5-YR'!S126</f>
        <v>4.5191524162256455E-2</v>
      </c>
      <c r="F166" s="16">
        <f>'Ref. ACS-5-YR'!AB126</f>
        <v>1529697</v>
      </c>
      <c r="G166" s="55">
        <f>'Ref. ACS-5-YR'!AC126</f>
        <v>8.4000000000000005E-2</v>
      </c>
      <c r="I166"/>
    </row>
    <row r="167" spans="1:9" x14ac:dyDescent="0.3">
      <c r="A167" s="361" t="s">
        <v>1506</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1507</v>
      </c>
      <c r="C169" t="s">
        <v>180</v>
      </c>
      <c r="E169" t="s">
        <v>180</v>
      </c>
      <c r="G169" t="s">
        <v>180</v>
      </c>
      <c r="I169" s="61" t="s">
        <v>2490</v>
      </c>
    </row>
    <row r="170" spans="1:9" ht="28.2" customHeight="1" x14ac:dyDescent="0.3">
      <c r="A170" s="48" t="s">
        <v>173</v>
      </c>
      <c r="B170" s="51" t="str">
        <f>B3</f>
        <v>City of McFarland</v>
      </c>
      <c r="C170" s="51" t="str">
        <f>B3</f>
        <v>City of McFarland</v>
      </c>
      <c r="D170" s="51" t="str">
        <f>B4</f>
        <v>Kern County</v>
      </c>
      <c r="E170" s="51" t="str">
        <f>B4</f>
        <v>Kern County</v>
      </c>
      <c r="F170" s="51" t="s">
        <v>174</v>
      </c>
      <c r="G170" s="51" t="s">
        <v>174</v>
      </c>
      <c r="I170" s="37"/>
    </row>
    <row r="171" spans="1:9" x14ac:dyDescent="0.3">
      <c r="A171" s="13" t="s">
        <v>181</v>
      </c>
      <c r="B171" s="16">
        <f>'Ref. ACS-5-YR'!H130</f>
        <v>4107</v>
      </c>
      <c r="C171" s="55"/>
      <c r="D171" s="16">
        <f>'Ref. ACS-5-YR'!R130</f>
        <v>324569</v>
      </c>
      <c r="E171" s="55"/>
      <c r="F171" s="16">
        <f>'Ref. ACS-5-YR'!AB130</f>
        <v>16710195</v>
      </c>
      <c r="G171" s="55"/>
      <c r="I171" s="37"/>
    </row>
    <row r="172" spans="1:9" x14ac:dyDescent="0.3">
      <c r="A172" s="7" t="s">
        <v>1508</v>
      </c>
      <c r="B172" s="118">
        <f>SUM(B173:B175)</f>
        <v>1210</v>
      </c>
      <c r="C172" s="119">
        <f t="shared" ref="C172:G172" si="3">SUM(C173:C175)</f>
        <v>0.29461894326759192</v>
      </c>
      <c r="D172" s="118">
        <f t="shared" si="3"/>
        <v>91977</v>
      </c>
      <c r="E172" s="119">
        <f t="shared" si="3"/>
        <v>0.28338196192489118</v>
      </c>
      <c r="F172" s="118">
        <f t="shared" si="3"/>
        <v>3557264</v>
      </c>
      <c r="G172" s="119">
        <f t="shared" si="3"/>
        <v>0.21299999999999999</v>
      </c>
      <c r="I172" s="37"/>
    </row>
    <row r="173" spans="1:9" x14ac:dyDescent="0.3">
      <c r="A173" s="13" t="s">
        <v>1509</v>
      </c>
      <c r="B173" s="16">
        <f>'Ref. ACS-5-YR'!H131</f>
        <v>53</v>
      </c>
      <c r="C173" s="55">
        <f>'Ref. ACS-5-YR'!I131</f>
        <v>1.2904796688580472E-2</v>
      </c>
      <c r="D173" s="16">
        <f>'Ref. ACS-5-YR'!R131</f>
        <v>7273</v>
      </c>
      <c r="E173" s="55">
        <f>'Ref. ACS-5-YR'!S131</f>
        <v>2.2408178230206827E-2</v>
      </c>
      <c r="F173" s="16">
        <f>'Ref. ACS-5-YR'!AB131</f>
        <v>303289</v>
      </c>
      <c r="G173" s="55">
        <f>'Ref. ACS-5-YR'!AC131</f>
        <v>1.7999999999999999E-2</v>
      </c>
      <c r="I173" s="37"/>
    </row>
    <row r="174" spans="1:9" x14ac:dyDescent="0.3">
      <c r="A174" s="13" t="s">
        <v>1510</v>
      </c>
      <c r="B174" s="16">
        <f>'Ref. ACS-5-YR'!H132</f>
        <v>387</v>
      </c>
      <c r="C174" s="55">
        <f>'Ref. ACS-5-YR'!I132</f>
        <v>9.4229364499634774E-2</v>
      </c>
      <c r="D174" s="16">
        <f>'Ref. ACS-5-YR'!R132</f>
        <v>32248</v>
      </c>
      <c r="E174" s="55">
        <f>'Ref. ACS-5-YR'!S132</f>
        <v>9.9356377226414105E-2</v>
      </c>
      <c r="F174" s="16">
        <f>'Ref. ACS-5-YR'!AB132</f>
        <v>1229502</v>
      </c>
      <c r="G174" s="55">
        <f>'Ref. ACS-5-YR'!AC132</f>
        <v>7.3999999999999996E-2</v>
      </c>
      <c r="I174" s="37"/>
    </row>
    <row r="175" spans="1:9" x14ac:dyDescent="0.3">
      <c r="A175" s="13" t="s">
        <v>1511</v>
      </c>
      <c r="B175" s="16">
        <f>'Ref. ACS-5-YR'!H133</f>
        <v>770</v>
      </c>
      <c r="C175" s="55">
        <f>'Ref. ACS-5-YR'!I133</f>
        <v>0.18748478207937666</v>
      </c>
      <c r="D175" s="16">
        <f>'Ref. ACS-5-YR'!R133</f>
        <v>52456</v>
      </c>
      <c r="E175" s="55">
        <f>'Ref. ACS-5-YR'!S133</f>
        <v>0.16161740646827022</v>
      </c>
      <c r="F175" s="16">
        <f>'Ref. ACS-5-YR'!AB133</f>
        <v>2024473</v>
      </c>
      <c r="G175" s="55">
        <f>'Ref. ACS-5-YR'!AC133</f>
        <v>0.121</v>
      </c>
      <c r="I175" s="37"/>
    </row>
    <row r="176" spans="1:9" x14ac:dyDescent="0.3">
      <c r="A176" s="7" t="s">
        <v>1512</v>
      </c>
      <c r="B176" s="118">
        <f>SUM(B177:B179)</f>
        <v>2026</v>
      </c>
      <c r="C176" s="119">
        <f t="shared" ref="C176:G176" si="4">SUM(C177:C179)</f>
        <v>0.49330411492573656</v>
      </c>
      <c r="D176" s="118">
        <f t="shared" si="4"/>
        <v>148145</v>
      </c>
      <c r="E176" s="119">
        <f t="shared" si="4"/>
        <v>0.4564360736854105</v>
      </c>
      <c r="F176" s="118">
        <f t="shared" si="4"/>
        <v>5816131</v>
      </c>
      <c r="G176" s="119">
        <f t="shared" si="4"/>
        <v>0.34800000000000003</v>
      </c>
      <c r="I176" s="37"/>
    </row>
    <row r="177" spans="1:9" x14ac:dyDescent="0.3">
      <c r="A177" s="13" t="s">
        <v>1513</v>
      </c>
      <c r="B177" s="16">
        <f>'Ref. ACS-5-YR'!H134</f>
        <v>1485</v>
      </c>
      <c r="C177" s="55">
        <f>'Ref. ACS-5-YR'!I134</f>
        <v>0.36157779401022644</v>
      </c>
      <c r="D177" s="16">
        <f>'Ref. ACS-5-YR'!R134</f>
        <v>68662</v>
      </c>
      <c r="E177" s="55">
        <f>'Ref. ACS-5-YR'!S134</f>
        <v>0.21154823781692028</v>
      </c>
      <c r="F177" s="16">
        <f>'Ref. ACS-5-YR'!AB134</f>
        <v>2448694</v>
      </c>
      <c r="G177" s="55">
        <f>'Ref. ACS-5-YR'!AC134</f>
        <v>0.14699999999999999</v>
      </c>
      <c r="I177" s="37"/>
    </row>
    <row r="178" spans="1:9" x14ac:dyDescent="0.3">
      <c r="A178" s="13" t="s">
        <v>1514</v>
      </c>
      <c r="B178" s="16">
        <f>'Ref. ACS-5-YR'!H135</f>
        <v>398</v>
      </c>
      <c r="C178" s="55">
        <f>'Ref. ACS-5-YR'!I135</f>
        <v>9.6907718529340145E-2</v>
      </c>
      <c r="D178" s="16">
        <f>'Ref. ACS-5-YR'!R135</f>
        <v>56889</v>
      </c>
      <c r="E178" s="55">
        <f>'Ref. ACS-5-YR'!S135</f>
        <v>0.17527551922703646</v>
      </c>
      <c r="F178" s="16">
        <f>'Ref. ACS-5-YR'!AB135</f>
        <v>2347020</v>
      </c>
      <c r="G178" s="55">
        <f>'Ref. ACS-5-YR'!AC135</f>
        <v>0.14000000000000001</v>
      </c>
      <c r="I178" s="37"/>
    </row>
    <row r="179" spans="1:9" x14ac:dyDescent="0.3">
      <c r="A179" s="13" t="s">
        <v>1515</v>
      </c>
      <c r="B179" s="16">
        <f>'Ref. ACS-5-YR'!H136</f>
        <v>143</v>
      </c>
      <c r="C179" s="55">
        <f>'Ref. ACS-5-YR'!I136</f>
        <v>3.4818602386169954E-2</v>
      </c>
      <c r="D179" s="16">
        <f>'Ref. ACS-5-YR'!R136</f>
        <v>22594</v>
      </c>
      <c r="E179" s="55">
        <f>'Ref. ACS-5-YR'!S136</f>
        <v>6.9612316641453745E-2</v>
      </c>
      <c r="F179" s="16">
        <f>'Ref. ACS-5-YR'!AB136</f>
        <v>1020417</v>
      </c>
      <c r="G179" s="55">
        <f>'Ref. ACS-5-YR'!AC136</f>
        <v>6.0999999999999999E-2</v>
      </c>
      <c r="I179" s="37"/>
    </row>
    <row r="180" spans="1:9" x14ac:dyDescent="0.3">
      <c r="A180" s="7" t="s">
        <v>1516</v>
      </c>
      <c r="B180" s="118">
        <f>SUM(B181:B184)</f>
        <v>674</v>
      </c>
      <c r="C180" s="119">
        <f t="shared" ref="C180:G180" si="5">SUM(C181:C184)</f>
        <v>0.16411005600194789</v>
      </c>
      <c r="D180" s="118">
        <f t="shared" si="5"/>
        <v>63218</v>
      </c>
      <c r="E180" s="119">
        <f t="shared" si="5"/>
        <v>0.19477522499067995</v>
      </c>
      <c r="F180" s="118">
        <f t="shared" si="5"/>
        <v>5218958</v>
      </c>
      <c r="G180" s="119">
        <f t="shared" si="5"/>
        <v>0.31199999999999994</v>
      </c>
      <c r="I180" s="37"/>
    </row>
    <row r="181" spans="1:9" x14ac:dyDescent="0.3">
      <c r="A181" s="13" t="s">
        <v>1517</v>
      </c>
      <c r="B181" s="16">
        <f>'Ref. ACS-5-YR'!H137</f>
        <v>380</v>
      </c>
      <c r="C181" s="55">
        <f>'Ref. ACS-5-YR'!I137</f>
        <v>9.2524957389822249E-2</v>
      </c>
      <c r="D181" s="16">
        <f>'Ref. ACS-5-YR'!R137</f>
        <v>35827</v>
      </c>
      <c r="E181" s="55">
        <f>'Ref. ACS-5-YR'!S137</f>
        <v>0.11038330832581053</v>
      </c>
      <c r="F181" s="16">
        <f>'Ref. ACS-5-YR'!AB137</f>
        <v>2508520</v>
      </c>
      <c r="G181" s="55">
        <f>'Ref. ACS-5-YR'!AC137</f>
        <v>0.15</v>
      </c>
      <c r="I181" s="37"/>
    </row>
    <row r="182" spans="1:9" x14ac:dyDescent="0.3">
      <c r="A182" s="13" t="s">
        <v>1518</v>
      </c>
      <c r="B182" s="16">
        <f>'Ref. ACS-5-YR'!H138</f>
        <v>125</v>
      </c>
      <c r="C182" s="55">
        <f>'Ref. ACS-5-YR'!I138</f>
        <v>3.0435841246652058E-2</v>
      </c>
      <c r="D182" s="16">
        <f>'Ref. ACS-5-YR'!R138</f>
        <v>4387</v>
      </c>
      <c r="E182" s="55">
        <f>'Ref. ACS-5-YR'!S138</f>
        <v>1.3516386346200653E-2</v>
      </c>
      <c r="F182" s="16">
        <f>'Ref. ACS-5-YR'!AB138</f>
        <v>471835</v>
      </c>
      <c r="G182" s="55">
        <f>'Ref. ACS-5-YR'!AC138</f>
        <v>2.8000000000000001E-2</v>
      </c>
    </row>
    <row r="183" spans="1:9" x14ac:dyDescent="0.3">
      <c r="A183" s="13" t="s">
        <v>1519</v>
      </c>
      <c r="B183" s="16">
        <f>'Ref. ACS-5-YR'!H139</f>
        <v>110</v>
      </c>
      <c r="C183" s="55">
        <f>'Ref. ACS-5-YR'!I139</f>
        <v>2.678354029705381E-2</v>
      </c>
      <c r="D183" s="16">
        <f>'Ref. ACS-5-YR'!R139</f>
        <v>7783</v>
      </c>
      <c r="E183" s="55">
        <f>'Ref. ACS-5-YR'!S139</f>
        <v>2.3979492804303552E-2</v>
      </c>
      <c r="F183" s="16">
        <f>'Ref. ACS-5-YR'!AB139</f>
        <v>728996</v>
      </c>
      <c r="G183" s="55">
        <f>'Ref. ACS-5-YR'!AC139</f>
        <v>4.3999999999999997E-2</v>
      </c>
      <c r="I183" s="37"/>
    </row>
    <row r="184" spans="1:9" x14ac:dyDescent="0.3">
      <c r="A184" s="13" t="s">
        <v>1520</v>
      </c>
      <c r="B184" s="16">
        <f>'Ref. ACS-5-YR'!H140</f>
        <v>59</v>
      </c>
      <c r="C184" s="55">
        <f>'Ref. ACS-5-YR'!I140</f>
        <v>1.4365717068419772E-2</v>
      </c>
      <c r="D184" s="16">
        <f>'Ref. ACS-5-YR'!R140</f>
        <v>15221</v>
      </c>
      <c r="E184" s="55">
        <f>'Ref. ACS-5-YR'!S140</f>
        <v>4.6896037514365205E-2</v>
      </c>
      <c r="F184" s="16">
        <f>'Ref. ACS-5-YR'!AB140</f>
        <v>1509607</v>
      </c>
      <c r="G184" s="55">
        <f>'Ref. ACS-5-YR'!AC140</f>
        <v>0.09</v>
      </c>
      <c r="I184" s="37"/>
    </row>
    <row r="185" spans="1:9" x14ac:dyDescent="0.3">
      <c r="A185" s="7" t="s">
        <v>1521</v>
      </c>
      <c r="B185" s="118">
        <f>B186+B187</f>
        <v>197</v>
      </c>
      <c r="C185" s="119">
        <f t="shared" ref="C185:G185" si="6">C186+C187</f>
        <v>4.7966885804723643E-2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1522</v>
      </c>
      <c r="B186" s="16">
        <f>'Ref. ACS-5-YR'!H141</f>
        <v>124</v>
      </c>
      <c r="C186" s="55">
        <f>'Ref. ACS-5-YR'!I141</f>
        <v>3.019235451667884E-2</v>
      </c>
      <c r="D186" s="16">
        <f>'Ref. ACS-5-YR'!R141</f>
        <v>11501</v>
      </c>
      <c r="E186" s="55">
        <f>'Ref. ACS-5-YR'!S141</f>
        <v>3.5434684150365561E-2</v>
      </c>
      <c r="F186" s="16">
        <f>'Ref. ACS-5-YR'!AB141</f>
        <v>1404642</v>
      </c>
      <c r="G186" s="55">
        <f>'Ref. ACS-5-YR'!AC141</f>
        <v>8.4000000000000005E-2</v>
      </c>
      <c r="I186" s="84" t="s">
        <v>2488</v>
      </c>
    </row>
    <row r="187" spans="1:9" x14ac:dyDescent="0.3">
      <c r="A187" s="13" t="s">
        <v>1523</v>
      </c>
      <c r="B187" s="16">
        <f>'Ref. ACS-5-YR'!H142</f>
        <v>73</v>
      </c>
      <c r="C187" s="55">
        <f>'Ref. ACS-5-YR'!I142</f>
        <v>1.7774531288044803E-2</v>
      </c>
      <c r="D187" s="16">
        <f>'Ref. ACS-5-YR'!R142</f>
        <v>9728</v>
      </c>
      <c r="E187" s="55">
        <f>'Ref. ACS-5-YR'!S142</f>
        <v>2.9972055248652828E-2</v>
      </c>
      <c r="F187" s="16">
        <f>'Ref. ACS-5-YR'!AB142</f>
        <v>713200</v>
      </c>
      <c r="G187" s="55">
        <f>'Ref. ACS-5-YR'!AC142</f>
        <v>4.2999999999999997E-2</v>
      </c>
      <c r="I187"/>
    </row>
    <row r="188" spans="1:9" x14ac:dyDescent="0.3">
      <c r="A188" s="47" t="s">
        <v>1524</v>
      </c>
      <c r="I188"/>
    </row>
    <row r="189" spans="1:9" x14ac:dyDescent="0.3">
      <c r="A189" s="47"/>
      <c r="I189"/>
    </row>
    <row r="190" spans="1:9" x14ac:dyDescent="0.3">
      <c r="A190" s="1" t="s">
        <v>1525</v>
      </c>
      <c r="B190" s="58"/>
      <c r="C190" s="74" t="s">
        <v>180</v>
      </c>
      <c r="E190" t="s">
        <v>180</v>
      </c>
      <c r="G190" t="s">
        <v>180</v>
      </c>
      <c r="I190" s="61" t="s">
        <v>2489</v>
      </c>
    </row>
    <row r="191" spans="1:9" x14ac:dyDescent="0.3">
      <c r="A191" s="56"/>
      <c r="B191" s="227">
        <v>2010</v>
      </c>
      <c r="C191" s="79">
        <v>2010</v>
      </c>
      <c r="D191" s="227">
        <v>2015</v>
      </c>
      <c r="E191" s="79">
        <v>2015</v>
      </c>
      <c r="F191" s="227">
        <v>2020</v>
      </c>
      <c r="G191" s="79">
        <v>2020</v>
      </c>
      <c r="I191"/>
    </row>
    <row r="192" spans="1:9" x14ac:dyDescent="0.3">
      <c r="A192" s="13" t="s">
        <v>175</v>
      </c>
      <c r="B192" s="16">
        <f>'Ref. ACS-5-YR'!B130</f>
        <v>3776</v>
      </c>
      <c r="C192" s="55"/>
      <c r="D192" s="16">
        <f>'Ref. ACS-5-YR'!E130</f>
        <v>4068</v>
      </c>
      <c r="E192" s="55"/>
      <c r="F192" s="16">
        <f>'Ref. ACS-5-YR'!H130</f>
        <v>4107</v>
      </c>
      <c r="G192" s="55"/>
      <c r="I192"/>
    </row>
    <row r="193" spans="1:9" x14ac:dyDescent="0.3">
      <c r="A193" s="7" t="s">
        <v>1508</v>
      </c>
      <c r="B193" s="118">
        <f>SUM(B194:B196)</f>
        <v>1001</v>
      </c>
      <c r="C193" s="119">
        <f t="shared" ref="C193:G193" si="7">SUM(C194:C196)</f>
        <v>0.26509533898305088</v>
      </c>
      <c r="D193" s="118">
        <f t="shared" si="7"/>
        <v>1076</v>
      </c>
      <c r="E193" s="119">
        <f t="shared" si="7"/>
        <v>0.26450344149459193</v>
      </c>
      <c r="F193" s="118">
        <f t="shared" si="7"/>
        <v>1210</v>
      </c>
      <c r="G193" s="119">
        <f t="shared" si="7"/>
        <v>0.29461894326759192</v>
      </c>
      <c r="I193"/>
    </row>
    <row r="194" spans="1:9" x14ac:dyDescent="0.3">
      <c r="A194" s="13" t="s">
        <v>1526</v>
      </c>
      <c r="B194" s="16">
        <f>'Ref. ACS-5-YR'!B131</f>
        <v>125</v>
      </c>
      <c r="C194" s="55">
        <f>'Ref. ACS-5-YR'!C131</f>
        <v>3.3103813559322036E-2</v>
      </c>
      <c r="D194" s="16">
        <f>'Ref. ACS-5-YR'!E131</f>
        <v>70</v>
      </c>
      <c r="E194" s="55">
        <f>'Ref. ACS-5-YR'!F131</f>
        <v>1.720747295968535E-2</v>
      </c>
      <c r="F194" s="16">
        <f>'Ref. ACS-5-YR'!H131</f>
        <v>53</v>
      </c>
      <c r="G194" s="55">
        <f>'Ref. ACS-5-YR'!I131</f>
        <v>1.2904796688580472E-2</v>
      </c>
      <c r="I194"/>
    </row>
    <row r="195" spans="1:9" x14ac:dyDescent="0.3">
      <c r="A195" s="13" t="s">
        <v>1527</v>
      </c>
      <c r="B195" s="16">
        <f>'Ref. ACS-5-YR'!B132</f>
        <v>222</v>
      </c>
      <c r="C195" s="55">
        <f>'Ref. ACS-5-YR'!C132</f>
        <v>5.8792372881355935E-2</v>
      </c>
      <c r="D195" s="16">
        <f>'Ref. ACS-5-YR'!E132</f>
        <v>399</v>
      </c>
      <c r="E195" s="55">
        <f>'Ref. ACS-5-YR'!F132</f>
        <v>9.8082595870206485E-2</v>
      </c>
      <c r="F195" s="16">
        <f>'Ref. ACS-5-YR'!H132</f>
        <v>387</v>
      </c>
      <c r="G195" s="55">
        <f>'Ref. ACS-5-YR'!I132</f>
        <v>9.4229364499634774E-2</v>
      </c>
      <c r="I195"/>
    </row>
    <row r="196" spans="1:9" x14ac:dyDescent="0.3">
      <c r="A196" s="13" t="s">
        <v>1528</v>
      </c>
      <c r="B196" s="16">
        <f>'Ref. ACS-5-YR'!B133</f>
        <v>654</v>
      </c>
      <c r="C196" s="55">
        <f>'Ref. ACS-5-YR'!C133</f>
        <v>0.17319915254237289</v>
      </c>
      <c r="D196" s="16">
        <f>'Ref. ACS-5-YR'!E133</f>
        <v>607</v>
      </c>
      <c r="E196" s="55">
        <f>'Ref. ACS-5-YR'!F133</f>
        <v>0.14921337266470011</v>
      </c>
      <c r="F196" s="16">
        <f>'Ref. ACS-5-YR'!H133</f>
        <v>770</v>
      </c>
      <c r="G196" s="55">
        <f>'Ref. ACS-5-YR'!I133</f>
        <v>0.18748478207937666</v>
      </c>
    </row>
    <row r="197" spans="1:9" x14ac:dyDescent="0.3">
      <c r="A197" s="7" t="s">
        <v>1512</v>
      </c>
      <c r="B197" s="118">
        <f>SUM(B198:B200)</f>
        <v>1244</v>
      </c>
      <c r="C197" s="119">
        <f t="shared" ref="C197:G197" si="8">SUM(C198:C200)</f>
        <v>0.32944915254237284</v>
      </c>
      <c r="D197" s="118">
        <f t="shared" si="8"/>
        <v>1855</v>
      </c>
      <c r="E197" s="119">
        <f t="shared" si="8"/>
        <v>0.45599803343166173</v>
      </c>
      <c r="F197" s="118">
        <f t="shared" si="8"/>
        <v>2026</v>
      </c>
      <c r="G197" s="119">
        <f t="shared" si="8"/>
        <v>0.49330411492573656</v>
      </c>
    </row>
    <row r="198" spans="1:9" x14ac:dyDescent="0.3">
      <c r="A198" s="13" t="s">
        <v>1529</v>
      </c>
      <c r="B198" s="16">
        <f>'Ref. ACS-5-YR'!B134</f>
        <v>472</v>
      </c>
      <c r="C198" s="55">
        <f>'Ref. ACS-5-YR'!C134</f>
        <v>0.125</v>
      </c>
      <c r="D198" s="16">
        <f>'Ref. ACS-5-YR'!E134</f>
        <v>1076</v>
      </c>
      <c r="E198" s="55">
        <f>'Ref. ACS-5-YR'!F134</f>
        <v>0.26450344149459193</v>
      </c>
      <c r="F198" s="16">
        <f>'Ref. ACS-5-YR'!H134</f>
        <v>1485</v>
      </c>
      <c r="G198" s="55">
        <f>'Ref. ACS-5-YR'!I134</f>
        <v>0.36157779401022644</v>
      </c>
      <c r="I198" s="37"/>
    </row>
    <row r="199" spans="1:9" x14ac:dyDescent="0.3">
      <c r="A199" s="13" t="s">
        <v>1530</v>
      </c>
      <c r="B199" s="16">
        <f>'Ref. ACS-5-YR'!B135</f>
        <v>631</v>
      </c>
      <c r="C199" s="55">
        <f>'Ref. ACS-5-YR'!C135</f>
        <v>0.16710805084745764</v>
      </c>
      <c r="D199" s="16">
        <f>'Ref. ACS-5-YR'!E135</f>
        <v>632</v>
      </c>
      <c r="E199" s="55">
        <f>'Ref. ACS-5-YR'!F135</f>
        <v>0.15535889872173059</v>
      </c>
      <c r="F199" s="16">
        <f>'Ref. ACS-5-YR'!H135</f>
        <v>398</v>
      </c>
      <c r="G199" s="55">
        <f>'Ref. ACS-5-YR'!I135</f>
        <v>9.6907718529340145E-2</v>
      </c>
      <c r="I199" s="37"/>
    </row>
    <row r="200" spans="1:9" x14ac:dyDescent="0.3">
      <c r="A200" s="13" t="s">
        <v>1531</v>
      </c>
      <c r="B200" s="16">
        <f>'Ref. ACS-5-YR'!B136</f>
        <v>141</v>
      </c>
      <c r="C200" s="55">
        <f>'Ref. ACS-5-YR'!C136</f>
        <v>3.7341101694915252E-2</v>
      </c>
      <c r="D200" s="16">
        <f>'Ref. ACS-5-YR'!E136</f>
        <v>147</v>
      </c>
      <c r="E200" s="55">
        <f>'Ref. ACS-5-YR'!F136</f>
        <v>3.6135693215339236E-2</v>
      </c>
      <c r="F200" s="16">
        <f>'Ref. ACS-5-YR'!H136</f>
        <v>143</v>
      </c>
      <c r="G200" s="55">
        <f>'Ref. ACS-5-YR'!I136</f>
        <v>3.4818602386169954E-2</v>
      </c>
      <c r="I200" s="37"/>
    </row>
    <row r="201" spans="1:9" x14ac:dyDescent="0.3">
      <c r="A201" s="7" t="s">
        <v>1516</v>
      </c>
      <c r="B201" s="118">
        <f>SUM(B202:B205)</f>
        <v>1098</v>
      </c>
      <c r="C201" s="119">
        <f t="shared" ref="C201:G201" si="9">SUM(C202:C205)</f>
        <v>0.29078389830508472</v>
      </c>
      <c r="D201" s="118">
        <f t="shared" si="9"/>
        <v>984</v>
      </c>
      <c r="E201" s="119">
        <f t="shared" si="9"/>
        <v>0.24188790560471976</v>
      </c>
      <c r="F201" s="118">
        <f t="shared" si="9"/>
        <v>674</v>
      </c>
      <c r="G201" s="119">
        <f t="shared" si="9"/>
        <v>0.16411005600194789</v>
      </c>
      <c r="I201" s="37"/>
    </row>
    <row r="202" spans="1:9" x14ac:dyDescent="0.3">
      <c r="A202" s="13" t="s">
        <v>1532</v>
      </c>
      <c r="B202" s="16">
        <f>'Ref. ACS-5-YR'!B137</f>
        <v>737</v>
      </c>
      <c r="C202" s="55">
        <f>'Ref. ACS-5-YR'!C137</f>
        <v>0.19518008474576271</v>
      </c>
      <c r="D202" s="16">
        <f>'Ref. ACS-5-YR'!E137</f>
        <v>654</v>
      </c>
      <c r="E202" s="55">
        <f>'Ref. ACS-5-YR'!F137</f>
        <v>0.16076696165191739</v>
      </c>
      <c r="F202" s="16">
        <f>'Ref. ACS-5-YR'!H137</f>
        <v>380</v>
      </c>
      <c r="G202" s="55">
        <f>'Ref. ACS-5-YR'!I137</f>
        <v>9.2524957389822249E-2</v>
      </c>
      <c r="I202" s="37"/>
    </row>
    <row r="203" spans="1:9" x14ac:dyDescent="0.3">
      <c r="A203" s="13" t="s">
        <v>1533</v>
      </c>
      <c r="B203" s="16">
        <f>'Ref. ACS-5-YR'!B138</f>
        <v>62</v>
      </c>
      <c r="C203" s="55">
        <f>'Ref. ACS-5-YR'!C138</f>
        <v>1.641949152542373E-2</v>
      </c>
      <c r="D203" s="16">
        <f>'Ref. ACS-5-YR'!E138</f>
        <v>67</v>
      </c>
      <c r="E203" s="55">
        <f>'Ref. ACS-5-YR'!F138</f>
        <v>1.6470009832841692E-2</v>
      </c>
      <c r="F203" s="16">
        <f>'Ref. ACS-5-YR'!H138</f>
        <v>125</v>
      </c>
      <c r="G203" s="55">
        <f>'Ref. ACS-5-YR'!I138</f>
        <v>3.0435841246652058E-2</v>
      </c>
      <c r="I203" s="37"/>
    </row>
    <row r="204" spans="1:9" x14ac:dyDescent="0.3">
      <c r="A204" s="13" t="s">
        <v>1534</v>
      </c>
      <c r="B204" s="16">
        <f>'Ref. ACS-5-YR'!B139</f>
        <v>88</v>
      </c>
      <c r="C204" s="55">
        <f>'Ref. ACS-5-YR'!C139</f>
        <v>2.3305084745762712E-2</v>
      </c>
      <c r="D204" s="16">
        <f>'Ref. ACS-5-YR'!E139</f>
        <v>132</v>
      </c>
      <c r="E204" s="55">
        <f>'Ref. ACS-5-YR'!F139</f>
        <v>3.2448377581120944E-2</v>
      </c>
      <c r="F204" s="16">
        <f>'Ref. ACS-5-YR'!H139</f>
        <v>110</v>
      </c>
      <c r="G204" s="55">
        <f>'Ref. ACS-5-YR'!I139</f>
        <v>2.678354029705381E-2</v>
      </c>
      <c r="I204" s="37"/>
    </row>
    <row r="205" spans="1:9" x14ac:dyDescent="0.3">
      <c r="A205" s="13" t="s">
        <v>1535</v>
      </c>
      <c r="B205" s="16">
        <f>'Ref. ACS-5-YR'!B140</f>
        <v>211</v>
      </c>
      <c r="C205" s="55">
        <f>'Ref. ACS-5-YR'!C140</f>
        <v>5.587923728813559E-2</v>
      </c>
      <c r="D205" s="16">
        <f>'Ref. ACS-5-YR'!E140</f>
        <v>131</v>
      </c>
      <c r="E205" s="55">
        <f>'Ref. ACS-5-YR'!F140</f>
        <v>3.2202556538839723E-2</v>
      </c>
      <c r="F205" s="16">
        <f>'Ref. ACS-5-YR'!H140</f>
        <v>59</v>
      </c>
      <c r="G205" s="55">
        <f>'Ref. ACS-5-YR'!I140</f>
        <v>1.4365717068419772E-2</v>
      </c>
      <c r="I205" s="37"/>
    </row>
    <row r="206" spans="1:9" x14ac:dyDescent="0.3">
      <c r="A206" s="7" t="s">
        <v>1521</v>
      </c>
      <c r="B206" s="118">
        <f>SUM(B207:B208)</f>
        <v>433</v>
      </c>
      <c r="C206" s="119">
        <f t="shared" ref="C206:G206" si="10">SUM(C207:C208)</f>
        <v>0.11467161016949153</v>
      </c>
      <c r="D206" s="118">
        <f t="shared" si="10"/>
        <v>153</v>
      </c>
      <c r="E206" s="119">
        <f t="shared" si="10"/>
        <v>3.7610619469026545E-2</v>
      </c>
      <c r="F206" s="118">
        <f t="shared" si="10"/>
        <v>197</v>
      </c>
      <c r="G206" s="119">
        <f t="shared" si="10"/>
        <v>4.7966885804723643E-2</v>
      </c>
      <c r="I206" s="37"/>
    </row>
    <row r="207" spans="1:9" x14ac:dyDescent="0.3">
      <c r="A207" s="13" t="s">
        <v>1536</v>
      </c>
      <c r="B207" s="16">
        <f>'Ref. ACS-5-YR'!B141</f>
        <v>347</v>
      </c>
      <c r="C207" s="55">
        <f>'Ref. ACS-5-YR'!C141</f>
        <v>9.1896186440677971E-2</v>
      </c>
      <c r="D207" s="16">
        <f>'Ref. ACS-5-YR'!E141</f>
        <v>122</v>
      </c>
      <c r="E207" s="55">
        <f>'Ref. ACS-5-YR'!F141</f>
        <v>2.999016715830875E-2</v>
      </c>
      <c r="F207" s="16">
        <f>'Ref. ACS-5-YR'!H141</f>
        <v>124</v>
      </c>
      <c r="G207" s="55">
        <f>'Ref. ACS-5-YR'!I141</f>
        <v>3.019235451667884E-2</v>
      </c>
      <c r="I207" s="37"/>
    </row>
    <row r="208" spans="1:9" x14ac:dyDescent="0.3">
      <c r="A208" s="13" t="s">
        <v>1537</v>
      </c>
      <c r="B208" s="16">
        <f>'Ref. ACS-5-YR'!B142</f>
        <v>86</v>
      </c>
      <c r="C208" s="55">
        <f>'Ref. ACS-5-YR'!C142</f>
        <v>2.2775423728813558E-2</v>
      </c>
      <c r="D208" s="16">
        <f>'Ref. ACS-5-YR'!E142</f>
        <v>31</v>
      </c>
      <c r="E208" s="55">
        <f>'Ref. ACS-5-YR'!F142</f>
        <v>7.6204523107177976E-3</v>
      </c>
      <c r="F208" s="16">
        <f>'Ref. ACS-5-YR'!H142</f>
        <v>73</v>
      </c>
      <c r="G208" s="55">
        <f>'Ref. ACS-5-YR'!I142</f>
        <v>1.7774531288044803E-2</v>
      </c>
      <c r="I208" s="37"/>
    </row>
    <row r="209" spans="1:9" x14ac:dyDescent="0.3">
      <c r="A209" s="47" t="s">
        <v>1538</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2488</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1539</v>
      </c>
      <c r="B1" s="363"/>
      <c r="C1" s="363"/>
      <c r="D1" s="363"/>
      <c r="E1" s="363"/>
      <c r="F1" s="363"/>
      <c r="G1" s="363"/>
      <c r="H1" s="363"/>
      <c r="I1" s="363"/>
      <c r="J1" s="363"/>
      <c r="K1" s="363"/>
      <c r="L1" s="363"/>
      <c r="M1" s="363"/>
      <c r="N1" s="349" t="s">
        <v>170</v>
      </c>
    </row>
    <row r="2" spans="1:14" x14ac:dyDescent="0.3">
      <c r="A2" s="350" t="s">
        <v>5</v>
      </c>
      <c r="B2" s="351"/>
      <c r="C2" s="351"/>
      <c r="D2" s="351"/>
      <c r="E2" s="351"/>
      <c r="F2" s="351"/>
      <c r="G2" s="351"/>
      <c r="H2" s="351"/>
      <c r="I2" s="351"/>
      <c r="J2" s="351"/>
      <c r="K2" s="351"/>
      <c r="L2" s="352"/>
      <c r="M2" s="285" t="s">
        <v>6</v>
      </c>
      <c r="N2" s="349"/>
    </row>
    <row r="3" spans="1:14" x14ac:dyDescent="0.3">
      <c r="A3" s="77" t="s">
        <v>0</v>
      </c>
      <c r="B3" s="77" t="str">
        <f>Population!B3</f>
        <v>City of McFarland</v>
      </c>
      <c r="C3" s="65"/>
      <c r="D3" s="65"/>
      <c r="E3" s="65"/>
      <c r="F3" s="65"/>
      <c r="G3" s="65"/>
      <c r="H3" s="65"/>
      <c r="I3" s="65"/>
      <c r="J3" s="65"/>
      <c r="K3" s="65"/>
      <c r="L3" s="272"/>
      <c r="M3" s="76"/>
      <c r="N3" s="349"/>
    </row>
    <row r="4" spans="1:14" x14ac:dyDescent="0.3">
      <c r="A4" s="77" t="s">
        <v>2</v>
      </c>
      <c r="B4" s="77" t="str">
        <f>Population!B4</f>
        <v>Kern County</v>
      </c>
      <c r="C4" s="65"/>
      <c r="D4" s="65"/>
      <c r="E4" s="65"/>
      <c r="F4" s="65"/>
      <c r="G4" s="65"/>
      <c r="H4" s="65"/>
      <c r="I4" s="65"/>
      <c r="J4" s="65"/>
      <c r="K4" s="65"/>
      <c r="L4" s="272"/>
      <c r="M4" s="76"/>
      <c r="N4" s="349"/>
    </row>
    <row r="5" spans="1:14" x14ac:dyDescent="0.3">
      <c r="A5" s="66"/>
      <c r="B5" s="66"/>
      <c r="C5" s="66"/>
      <c r="D5" s="66"/>
      <c r="E5" s="66"/>
      <c r="F5" s="66"/>
      <c r="G5" s="66"/>
      <c r="H5" s="66"/>
      <c r="I5" s="66"/>
      <c r="J5" s="66"/>
      <c r="K5" s="66"/>
      <c r="L5" s="273"/>
      <c r="M5" s="75"/>
    </row>
    <row r="6" spans="1:14" x14ac:dyDescent="0.3">
      <c r="A6" s="1" t="s">
        <v>1540</v>
      </c>
      <c r="M6" s="61" t="s">
        <v>1541</v>
      </c>
    </row>
    <row r="7" spans="1:14" ht="40.200000000000003" customHeight="1" x14ac:dyDescent="0.3">
      <c r="A7" s="48" t="s">
        <v>173</v>
      </c>
      <c r="B7" s="60" t="str">
        <f>B3</f>
        <v>City of McFarland</v>
      </c>
      <c r="C7" s="60" t="s">
        <v>180</v>
      </c>
      <c r="D7" s="60" t="str">
        <f>B4</f>
        <v>Kern County</v>
      </c>
      <c r="E7" s="60" t="s">
        <v>1444</v>
      </c>
      <c r="F7" s="60" t="s">
        <v>174</v>
      </c>
      <c r="G7" s="60" t="s">
        <v>2452</v>
      </c>
      <c r="H7" s="58"/>
      <c r="I7" s="58"/>
      <c r="J7" s="58"/>
      <c r="K7" s="58"/>
      <c r="L7" s="271"/>
    </row>
    <row r="8" spans="1:14" x14ac:dyDescent="0.3">
      <c r="A8" s="7" t="s">
        <v>1542</v>
      </c>
      <c r="B8" s="16">
        <f>'Ref. ACS-5-YR'!H924</f>
        <v>3010</v>
      </c>
      <c r="C8" s="55"/>
      <c r="D8" s="16">
        <f>'Ref. ACS-5-YR'!R924</f>
        <v>299179</v>
      </c>
      <c r="E8" s="55">
        <f>B8/D8</f>
        <v>1.0060866571517385E-2</v>
      </c>
      <c r="F8" s="16">
        <f>'Ref. ACS-5-YR'!AB924</f>
        <v>14210945</v>
      </c>
      <c r="G8" s="55">
        <f>D8/F8</f>
        <v>2.1052716761622819E-2</v>
      </c>
      <c r="H8" s="54"/>
      <c r="I8" s="54"/>
      <c r="J8" s="54"/>
      <c r="K8" s="54"/>
      <c r="L8" s="270"/>
    </row>
    <row r="9" spans="1:14" x14ac:dyDescent="0.3">
      <c r="A9" t="s">
        <v>1543</v>
      </c>
    </row>
    <row r="11" spans="1:14" x14ac:dyDescent="0.3">
      <c r="A11" s="1" t="s">
        <v>1544</v>
      </c>
    </row>
    <row r="12" spans="1:14" x14ac:dyDescent="0.3">
      <c r="A12" s="80"/>
      <c r="B12" s="92">
        <v>1980</v>
      </c>
      <c r="C12" s="60">
        <v>1990</v>
      </c>
      <c r="D12" s="60">
        <v>2000</v>
      </c>
      <c r="E12" s="60">
        <v>2010</v>
      </c>
      <c r="F12" s="60">
        <v>2020</v>
      </c>
      <c r="H12" s="23"/>
      <c r="I12" s="23"/>
      <c r="J12" s="23"/>
      <c r="K12" s="23"/>
      <c r="L12" s="281"/>
    </row>
    <row r="13" spans="1:14" x14ac:dyDescent="0.3">
      <c r="A13" s="81" t="s">
        <v>1542</v>
      </c>
      <c r="B13" s="16">
        <f>'Ref. DC-1980'!B13</f>
        <v>1399</v>
      </c>
      <c r="C13" s="16">
        <f>'Ref. DC-1990'!B11</f>
        <v>1747</v>
      </c>
      <c r="D13" s="16">
        <f>'Ref. DC-2000'!B40</f>
        <v>2031</v>
      </c>
      <c r="E13" s="16">
        <f>'Ref. DC-2010'!B48</f>
        <v>2683</v>
      </c>
      <c r="F13" s="16">
        <f>'Ref. ACS-5-YR'!H924</f>
        <v>3010</v>
      </c>
      <c r="H13" s="2"/>
      <c r="I13" s="2"/>
      <c r="J13" s="2"/>
      <c r="K13" s="2"/>
      <c r="L13" s="267"/>
    </row>
    <row r="14" spans="1:14" x14ac:dyDescent="0.3">
      <c r="A14" s="13" t="s">
        <v>178</v>
      </c>
      <c r="B14" s="3"/>
      <c r="C14" s="4">
        <f>(C13-B13)/B13</f>
        <v>0.24874910650464618</v>
      </c>
      <c r="D14" s="4">
        <f>(D13-C13)/C13</f>
        <v>0.16256439610761306</v>
      </c>
      <c r="E14" s="4">
        <f>(E13-D13)/D13</f>
        <v>0.32102412604628261</v>
      </c>
      <c r="F14" s="4">
        <f>(F13-E13)/E13</f>
        <v>0.12187849422288483</v>
      </c>
      <c r="H14" s="19"/>
      <c r="I14" s="19"/>
      <c r="J14" s="19"/>
      <c r="K14" s="19"/>
      <c r="L14" s="268"/>
    </row>
    <row r="15" spans="1:14" x14ac:dyDescent="0.3">
      <c r="A15" t="s">
        <v>1545</v>
      </c>
    </row>
    <row r="19" spans="1:13" ht="28.8" x14ac:dyDescent="0.3">
      <c r="M19" s="42" t="str">
        <f>A15</f>
        <v>Source: U.S. Census Bureau, Census 1980(STF1:T65), 1990(STF1:H1), 2000(SF1:H1); ACS 16-20 (5-year Estimates), Table B2001</v>
      </c>
    </row>
    <row r="20" spans="1:13" ht="57.6" x14ac:dyDescent="0.3">
      <c r="M20" s="84" t="s">
        <v>2500</v>
      </c>
    </row>
    <row r="22" spans="1:13" x14ac:dyDescent="0.3">
      <c r="A22" s="1" t="s">
        <v>1546</v>
      </c>
      <c r="M22" s="61" t="s">
        <v>1547</v>
      </c>
    </row>
    <row r="23" spans="1:13" ht="28.95" customHeight="1" x14ac:dyDescent="0.3">
      <c r="A23" s="48" t="s">
        <v>173</v>
      </c>
      <c r="B23" s="60" t="str">
        <f>B3</f>
        <v>City of McFarland</v>
      </c>
      <c r="C23" s="60" t="s">
        <v>180</v>
      </c>
      <c r="D23" s="60" t="str">
        <f>B4</f>
        <v>Kern County</v>
      </c>
      <c r="E23" s="60" t="s">
        <v>180</v>
      </c>
      <c r="F23" s="60" t="s">
        <v>174</v>
      </c>
      <c r="G23" s="60" t="s">
        <v>180</v>
      </c>
      <c r="H23" s="82"/>
      <c r="I23" s="58"/>
      <c r="J23" s="58"/>
      <c r="K23" s="58"/>
      <c r="L23" s="271"/>
    </row>
    <row r="24" spans="1:13" x14ac:dyDescent="0.3">
      <c r="A24" s="7" t="s">
        <v>175</v>
      </c>
      <c r="B24" s="16">
        <f>'Ref. ACS-5-YR'!H1095</f>
        <v>3010</v>
      </c>
      <c r="C24" s="55"/>
      <c r="D24" s="16">
        <f>'Ref. ACS-5-YR'!R1095</f>
        <v>299179</v>
      </c>
      <c r="E24" s="55"/>
      <c r="F24" s="16">
        <f>'Ref. ACS-5-YR'!AB1095</f>
        <v>14210945</v>
      </c>
      <c r="G24" s="55"/>
      <c r="H24" s="54"/>
      <c r="I24" s="54"/>
      <c r="J24" s="54"/>
      <c r="K24" s="54"/>
      <c r="L24" s="270"/>
    </row>
    <row r="25" spans="1:13" x14ac:dyDescent="0.3">
      <c r="A25" s="13" t="s">
        <v>1548</v>
      </c>
      <c r="B25" s="16">
        <f>'Ref. ACS-5-YR'!H1096</f>
        <v>2627</v>
      </c>
      <c r="C25" s="55">
        <f>'Ref. ACS-5-YR'!I1096</f>
        <v>0.87275747508305646</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1549</v>
      </c>
      <c r="B26" s="16">
        <f>'Ref. ACS-5-YR'!H1097</f>
        <v>32</v>
      </c>
      <c r="C26" s="55">
        <f>'Ref. ACS-5-YR'!I1097</f>
        <v>1.0631229235880399E-2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1550</v>
      </c>
      <c r="B27" s="16">
        <f>'Ref. ACS-5-YR'!H1098</f>
        <v>45</v>
      </c>
      <c r="C27" s="55">
        <f>'Ref. ACS-5-YR'!I1098</f>
        <v>1.4950166112956811E-2</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1551</v>
      </c>
      <c r="B28" s="16">
        <f>'Ref. ACS-5-YR'!H1099</f>
        <v>58</v>
      </c>
      <c r="C28" s="55">
        <f>'Ref. ACS-5-YR'!I1099</f>
        <v>1.9269102990033222E-2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1552</v>
      </c>
      <c r="B29" s="16">
        <f>'Ref. ACS-5-YR'!H1100</f>
        <v>19</v>
      </c>
      <c r="C29" s="55">
        <f>'Ref. ACS-5-YR'!I1100</f>
        <v>6.3122923588039871E-3</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1553</v>
      </c>
      <c r="B30" s="16">
        <f>'Ref. ACS-5-YR'!H1101</f>
        <v>45</v>
      </c>
      <c r="C30" s="55">
        <f>'Ref. ACS-5-YR'!I1101</f>
        <v>1.4950166112956811E-2</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1554</v>
      </c>
      <c r="B31" s="16">
        <f>'Ref. ACS-5-YR'!H1102</f>
        <v>69</v>
      </c>
      <c r="C31" s="55">
        <f>'Ref. ACS-5-YR'!I1102</f>
        <v>2.2923588039867111E-2</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1555</v>
      </c>
      <c r="B32" s="16">
        <f>'Ref. ACS-5-YR'!H1103</f>
        <v>82</v>
      </c>
      <c r="C32" s="55">
        <f>'Ref. ACS-5-YR'!I1103</f>
        <v>2.7242524916943522E-2</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1556</v>
      </c>
      <c r="B33" s="16">
        <f>'Ref. ACS-5-YR'!H1104</f>
        <v>33</v>
      </c>
      <c r="C33" s="55">
        <f>'Ref. ACS-5-YR'!I1104</f>
        <v>1.0963455149501661E-2</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1557</v>
      </c>
      <c r="B34" s="16">
        <f>'Ref. ACS-5-YR'!H1105</f>
        <v>0</v>
      </c>
      <c r="C34" s="55">
        <f>'Ref. ACS-5-YR'!I1105</f>
        <v>0</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1558</v>
      </c>
    </row>
    <row r="47" spans="1:12" x14ac:dyDescent="0.3">
      <c r="A47" s="1" t="s">
        <v>1559</v>
      </c>
    </row>
    <row r="48" spans="1:12" x14ac:dyDescent="0.3">
      <c r="A48" s="80"/>
      <c r="B48" s="51">
        <v>2010</v>
      </c>
      <c r="C48" s="60" t="s">
        <v>180</v>
      </c>
      <c r="D48" s="60">
        <v>2015</v>
      </c>
      <c r="E48" s="60" t="s">
        <v>180</v>
      </c>
      <c r="F48" s="60">
        <v>2020</v>
      </c>
      <c r="G48" s="60" t="s">
        <v>180</v>
      </c>
      <c r="H48" s="83"/>
      <c r="I48" s="83"/>
      <c r="J48" s="83"/>
      <c r="K48" s="83"/>
      <c r="L48" s="282"/>
    </row>
    <row r="49" spans="1:13" x14ac:dyDescent="0.3">
      <c r="A49" s="7" t="s">
        <v>175</v>
      </c>
      <c r="B49" s="16">
        <f>'Ref. ACS-5-YR'!B1095</f>
        <v>2693</v>
      </c>
      <c r="C49" s="55"/>
      <c r="D49" s="16">
        <f>'Ref. ACS-5-YR'!E1095</f>
        <v>2897</v>
      </c>
      <c r="E49" s="55"/>
      <c r="F49" s="16">
        <f>'Ref. ACS-5-YR'!H1095</f>
        <v>3010</v>
      </c>
      <c r="G49" s="55"/>
      <c r="H49" s="54"/>
      <c r="I49" s="54"/>
      <c r="J49" s="54"/>
      <c r="K49" s="54"/>
      <c r="L49" s="270"/>
    </row>
    <row r="50" spans="1:13" x14ac:dyDescent="0.3">
      <c r="A50" s="13" t="s">
        <v>1548</v>
      </c>
      <c r="B50" s="16">
        <f>'Ref. ACS-5-YR'!B1096</f>
        <v>2261</v>
      </c>
      <c r="C50" s="55">
        <f>'Ref. ACS-5-YR'!C1096</f>
        <v>0.83958410694392871</v>
      </c>
      <c r="D50" s="16">
        <f>'Ref. ACS-5-YR'!E1096</f>
        <v>2293</v>
      </c>
      <c r="E50" s="55">
        <f>'Ref. ACS-5-YR'!F1096</f>
        <v>0.79150845702450812</v>
      </c>
      <c r="F50" s="16">
        <f>'Ref. ACS-5-YR'!H1096</f>
        <v>2627</v>
      </c>
      <c r="G50" s="55">
        <f>'Ref. ACS-5-YR'!I1096</f>
        <v>0.87275747508305646</v>
      </c>
      <c r="H50" s="54"/>
      <c r="I50" s="54"/>
      <c r="J50" s="54"/>
      <c r="K50" s="54"/>
      <c r="L50" s="270"/>
      <c r="M50" s="42" t="str">
        <f>A35</f>
        <v>Source: U.S. Census Bureau, ACS 16-20 (5-year Estimates), Table B25024</v>
      </c>
    </row>
    <row r="51" spans="1:13" x14ac:dyDescent="0.3">
      <c r="A51" s="13" t="s">
        <v>1549</v>
      </c>
      <c r="B51" s="16">
        <f>'Ref. ACS-5-YR'!B1097</f>
        <v>55</v>
      </c>
      <c r="C51" s="55">
        <f>'Ref. ACS-5-YR'!C1097</f>
        <v>2.0423319717786857E-2</v>
      </c>
      <c r="D51" s="16">
        <f>'Ref. ACS-5-YR'!E1097</f>
        <v>110</v>
      </c>
      <c r="E51" s="55">
        <f>'Ref. ACS-5-YR'!F1097</f>
        <v>3.7970314118053156E-2</v>
      </c>
      <c r="F51" s="16">
        <f>'Ref. ACS-5-YR'!H1097</f>
        <v>32</v>
      </c>
      <c r="G51" s="55">
        <f>'Ref. ACS-5-YR'!I1097</f>
        <v>1.0631229235880399E-2</v>
      </c>
      <c r="H51" s="54"/>
      <c r="I51" s="54"/>
      <c r="J51" s="54"/>
      <c r="K51" s="54"/>
      <c r="L51" s="270"/>
    </row>
    <row r="52" spans="1:13" x14ac:dyDescent="0.3">
      <c r="A52" s="13" t="s">
        <v>1550</v>
      </c>
      <c r="B52" s="16">
        <f>'Ref. ACS-5-YR'!B1098</f>
        <v>27</v>
      </c>
      <c r="C52" s="55">
        <f>'Ref. ACS-5-YR'!C1098</f>
        <v>1.0025993316004456E-2</v>
      </c>
      <c r="D52" s="16">
        <f>'Ref. ACS-5-YR'!E1098</f>
        <v>95</v>
      </c>
      <c r="E52" s="55">
        <f>'Ref. ACS-5-YR'!F1098</f>
        <v>3.2792544011045907E-2</v>
      </c>
      <c r="F52" s="16">
        <f>'Ref. ACS-5-YR'!H1098</f>
        <v>45</v>
      </c>
      <c r="G52" s="55">
        <f>'Ref. ACS-5-YR'!I1098</f>
        <v>1.4950166112956811E-2</v>
      </c>
      <c r="H52" s="54"/>
      <c r="I52" s="54"/>
      <c r="J52" s="54"/>
      <c r="K52" s="54"/>
      <c r="L52" s="270"/>
    </row>
    <row r="53" spans="1:13" x14ac:dyDescent="0.3">
      <c r="A53" s="13" t="s">
        <v>1551</v>
      </c>
      <c r="B53" s="16">
        <f>'Ref. ACS-5-YR'!B1099</f>
        <v>182</v>
      </c>
      <c r="C53" s="55">
        <f>'Ref. ACS-5-YR'!C1099</f>
        <v>6.7582621611585597E-2</v>
      </c>
      <c r="D53" s="16">
        <f>'Ref. ACS-5-YR'!E1099</f>
        <v>167</v>
      </c>
      <c r="E53" s="55">
        <f>'Ref. ACS-5-YR'!F1099</f>
        <v>5.7645840524680705E-2</v>
      </c>
      <c r="F53" s="16">
        <f>'Ref. ACS-5-YR'!H1099</f>
        <v>58</v>
      </c>
      <c r="G53" s="55">
        <f>'Ref. ACS-5-YR'!I1099</f>
        <v>1.9269102990033222E-2</v>
      </c>
      <c r="H53" s="54"/>
      <c r="I53" s="54"/>
      <c r="J53" s="54"/>
      <c r="K53" s="54"/>
      <c r="L53" s="270"/>
    </row>
    <row r="54" spans="1:13" x14ac:dyDescent="0.3">
      <c r="A54" s="13" t="s">
        <v>1552</v>
      </c>
      <c r="B54" s="16">
        <f>'Ref. ACS-5-YR'!B1100</f>
        <v>16</v>
      </c>
      <c r="C54" s="55">
        <f>'Ref. ACS-5-YR'!C1100</f>
        <v>5.9413293724470849E-3</v>
      </c>
      <c r="D54" s="16">
        <f>'Ref. ACS-5-YR'!E1100</f>
        <v>94</v>
      </c>
      <c r="E54" s="55">
        <f>'Ref. ACS-5-YR'!F1100</f>
        <v>3.2447359337245428E-2</v>
      </c>
      <c r="F54" s="16">
        <f>'Ref. ACS-5-YR'!H1100</f>
        <v>19</v>
      </c>
      <c r="G54" s="55">
        <f>'Ref. ACS-5-YR'!I1100</f>
        <v>6.3122923588039871E-3</v>
      </c>
      <c r="H54" s="54"/>
      <c r="I54" s="54"/>
      <c r="J54" s="54"/>
      <c r="K54" s="54"/>
      <c r="L54" s="270"/>
    </row>
    <row r="55" spans="1:13" x14ac:dyDescent="0.3">
      <c r="A55" s="13" t="s">
        <v>1553</v>
      </c>
      <c r="B55" s="16">
        <f>'Ref. ACS-5-YR'!B1101</f>
        <v>21</v>
      </c>
      <c r="C55" s="55">
        <f>'Ref. ACS-5-YR'!C1101</f>
        <v>7.7979948013367989E-3</v>
      </c>
      <c r="D55" s="16">
        <f>'Ref. ACS-5-YR'!E1101</f>
        <v>34</v>
      </c>
      <c r="E55" s="55">
        <f>'Ref. ACS-5-YR'!F1101</f>
        <v>1.1736278909216431E-2</v>
      </c>
      <c r="F55" s="16">
        <f>'Ref. ACS-5-YR'!H1101</f>
        <v>45</v>
      </c>
      <c r="G55" s="55">
        <f>'Ref. ACS-5-YR'!I1101</f>
        <v>1.4950166112956811E-2</v>
      </c>
      <c r="H55" s="54"/>
      <c r="I55" s="54"/>
      <c r="J55" s="54"/>
      <c r="K55" s="54"/>
      <c r="L55" s="270"/>
    </row>
    <row r="56" spans="1:13" x14ac:dyDescent="0.3">
      <c r="A56" s="13" t="s">
        <v>1554</v>
      </c>
      <c r="B56" s="16">
        <f>'Ref. ACS-5-YR'!B1102</f>
        <v>0</v>
      </c>
      <c r="C56" s="55">
        <f>'Ref. ACS-5-YR'!C1102</f>
        <v>0</v>
      </c>
      <c r="D56" s="16">
        <f>'Ref. ACS-5-YR'!E1102</f>
        <v>5</v>
      </c>
      <c r="E56" s="55">
        <f>'Ref. ACS-5-YR'!F1102</f>
        <v>1.7259233690024164E-3</v>
      </c>
      <c r="F56" s="16">
        <f>'Ref. ACS-5-YR'!H1102</f>
        <v>69</v>
      </c>
      <c r="G56" s="55">
        <f>'Ref. ACS-5-YR'!I1102</f>
        <v>2.2923588039867111E-2</v>
      </c>
      <c r="H56" s="54"/>
      <c r="I56" s="54"/>
      <c r="J56" s="54"/>
      <c r="K56" s="54"/>
      <c r="L56" s="270"/>
    </row>
    <row r="57" spans="1:13" x14ac:dyDescent="0.3">
      <c r="A57" s="13" t="s">
        <v>1555</v>
      </c>
      <c r="B57" s="16">
        <f>'Ref. ACS-5-YR'!B1103</f>
        <v>61</v>
      </c>
      <c r="C57" s="55">
        <f>'Ref. ACS-5-YR'!C1103</f>
        <v>2.2651318232454511E-2</v>
      </c>
      <c r="D57" s="16">
        <f>'Ref. ACS-5-YR'!E1103</f>
        <v>43</v>
      </c>
      <c r="E57" s="55">
        <f>'Ref. ACS-5-YR'!F1103</f>
        <v>1.484294097342078E-2</v>
      </c>
      <c r="F57" s="16">
        <f>'Ref. ACS-5-YR'!H1103</f>
        <v>82</v>
      </c>
      <c r="G57" s="55">
        <f>'Ref. ACS-5-YR'!I1103</f>
        <v>2.7242524916943522E-2</v>
      </c>
      <c r="H57" s="54"/>
      <c r="I57" s="54"/>
      <c r="J57" s="54"/>
      <c r="K57" s="54"/>
      <c r="L57" s="270"/>
      <c r="M57" s="61" t="s">
        <v>1560</v>
      </c>
    </row>
    <row r="58" spans="1:13" x14ac:dyDescent="0.3">
      <c r="A58" s="13" t="s">
        <v>1556</v>
      </c>
      <c r="B58" s="16">
        <f>'Ref. ACS-5-YR'!B1104</f>
        <v>55</v>
      </c>
      <c r="C58" s="55">
        <f>'Ref. ACS-5-YR'!C1104</f>
        <v>2.0423319717786857E-2</v>
      </c>
      <c r="D58" s="16">
        <f>'Ref. ACS-5-YR'!E1104</f>
        <v>56</v>
      </c>
      <c r="E58" s="55">
        <f>'Ref. ACS-5-YR'!F1104</f>
        <v>1.9330341732827064E-2</v>
      </c>
      <c r="F58" s="16">
        <f>'Ref. ACS-5-YR'!H1104</f>
        <v>33</v>
      </c>
      <c r="G58" s="55">
        <f>'Ref. ACS-5-YR'!I1104</f>
        <v>1.0963455149501661E-2</v>
      </c>
      <c r="H58" s="54"/>
      <c r="I58" s="54"/>
      <c r="J58" s="54"/>
      <c r="K58" s="54"/>
      <c r="L58" s="270"/>
    </row>
    <row r="59" spans="1:13" x14ac:dyDescent="0.3">
      <c r="A59" s="13" t="s">
        <v>1557</v>
      </c>
      <c r="B59" s="16">
        <f>'Ref. ACS-5-YR'!B1105</f>
        <v>15</v>
      </c>
      <c r="C59" s="55">
        <f>'Ref. ACS-5-YR'!C1105</f>
        <v>5.5699962866691422E-3</v>
      </c>
      <c r="D59" s="16">
        <f>'Ref. ACS-5-YR'!E1105</f>
        <v>0</v>
      </c>
      <c r="E59" s="55">
        <f>'Ref. ACS-5-YR'!F1105</f>
        <v>0</v>
      </c>
      <c r="F59" s="16">
        <f>'Ref. ACS-5-YR'!H1105</f>
        <v>0</v>
      </c>
      <c r="G59" s="55">
        <f>'Ref. ACS-5-YR'!I1105</f>
        <v>0</v>
      </c>
      <c r="H59" s="54"/>
      <c r="I59" s="54"/>
      <c r="J59" s="54"/>
      <c r="K59" s="54"/>
      <c r="L59" s="270"/>
    </row>
    <row r="60" spans="1:13" x14ac:dyDescent="0.3">
      <c r="A60" t="s">
        <v>1561</v>
      </c>
    </row>
    <row r="63" spans="1:13" x14ac:dyDescent="0.3">
      <c r="A63" s="1" t="s">
        <v>1562</v>
      </c>
    </row>
    <row r="64" spans="1:13" x14ac:dyDescent="0.3">
      <c r="A64" s="80"/>
      <c r="B64" s="90">
        <v>2010</v>
      </c>
      <c r="C64" s="51" t="s">
        <v>1563</v>
      </c>
      <c r="D64" s="90">
        <v>2015</v>
      </c>
      <c r="E64" s="51" t="s">
        <v>1563</v>
      </c>
      <c r="F64" s="90">
        <v>2020</v>
      </c>
      <c r="G64" s="51" t="s">
        <v>1563</v>
      </c>
      <c r="H64" s="52"/>
      <c r="I64" s="52"/>
      <c r="J64" s="52"/>
      <c r="K64" s="52"/>
      <c r="L64" s="269"/>
    </row>
    <row r="65" spans="1:13" x14ac:dyDescent="0.3">
      <c r="A65" s="13" t="s">
        <v>175</v>
      </c>
      <c r="B65" s="16">
        <f>'Ref. ACS-5-YR'!B1135</f>
        <v>2693</v>
      </c>
      <c r="C65" s="55"/>
      <c r="D65" s="16">
        <f>'Ref. ACS-5-YR'!E1135</f>
        <v>2897</v>
      </c>
      <c r="E65" s="55"/>
      <c r="F65" s="16">
        <f>'Ref. ACS-5-YR'!H1135</f>
        <v>3010</v>
      </c>
      <c r="G65" s="55"/>
      <c r="H65" s="54"/>
      <c r="I65" s="54"/>
      <c r="J65" s="54"/>
      <c r="K65" s="54"/>
      <c r="L65" s="270"/>
    </row>
    <row r="66" spans="1:13" x14ac:dyDescent="0.3">
      <c r="A66" s="13" t="s">
        <v>1564</v>
      </c>
      <c r="B66" s="16">
        <f>'Ref. ACS-5-YR'!B1136</f>
        <v>24</v>
      </c>
      <c r="C66" s="55">
        <f>'Ref. ACS-5-YR'!C1136</f>
        <v>8.9119940586706269E-3</v>
      </c>
      <c r="D66" s="16">
        <f>'Ref. ACS-5-YR'!E1136</f>
        <v>63</v>
      </c>
      <c r="E66" s="55">
        <f>'Ref. ACS-5-YR'!F1136</f>
        <v>2.1746634449430445E-2</v>
      </c>
      <c r="F66" s="16">
        <f>'Ref. ACS-5-YR'!H1136</f>
        <v>18</v>
      </c>
      <c r="G66" s="55">
        <f>'Ref. ACS-5-YR'!I1136</f>
        <v>5.980066445182724E-3</v>
      </c>
      <c r="H66" s="54"/>
      <c r="I66" s="54"/>
      <c r="J66" s="54"/>
      <c r="K66" s="54"/>
      <c r="L66" s="270"/>
    </row>
    <row r="67" spans="1:13" x14ac:dyDescent="0.3">
      <c r="A67" s="13" t="s">
        <v>1565</v>
      </c>
      <c r="B67" s="16">
        <f>'Ref. ACS-5-YR'!B1137</f>
        <v>201</v>
      </c>
      <c r="C67" s="55">
        <f>'Ref. ACS-5-YR'!C1137</f>
        <v>7.4637950241366505E-2</v>
      </c>
      <c r="D67" s="16">
        <f>'Ref. ACS-5-YR'!E1137</f>
        <v>165</v>
      </c>
      <c r="E67" s="55">
        <f>'Ref. ACS-5-YR'!F1137</f>
        <v>5.695547117707974E-2</v>
      </c>
      <c r="F67" s="16">
        <f>'Ref. ACS-5-YR'!H1137</f>
        <v>133</v>
      </c>
      <c r="G67" s="55">
        <f>'Ref. ACS-5-YR'!I1137</f>
        <v>4.4186046511627906E-2</v>
      </c>
      <c r="H67" s="54"/>
      <c r="I67" s="54"/>
      <c r="J67" s="54"/>
      <c r="K67" s="54"/>
      <c r="L67" s="270"/>
    </row>
    <row r="68" spans="1:13" x14ac:dyDescent="0.3">
      <c r="A68" s="13" t="s">
        <v>1566</v>
      </c>
      <c r="B68" s="16">
        <f>'Ref. ACS-5-YR'!B1138</f>
        <v>608</v>
      </c>
      <c r="C68" s="55">
        <f>'Ref. ACS-5-YR'!C1138</f>
        <v>0.22577051615298924</v>
      </c>
      <c r="D68" s="16">
        <f>'Ref. ACS-5-YR'!E1138</f>
        <v>607</v>
      </c>
      <c r="E68" s="55">
        <f>'Ref. ACS-5-YR'!F1138</f>
        <v>0.20952709699689334</v>
      </c>
      <c r="F68" s="16">
        <f>'Ref. ACS-5-YR'!H1138</f>
        <v>654</v>
      </c>
      <c r="G68" s="55">
        <f>'Ref. ACS-5-YR'!I1138</f>
        <v>0.21727574750830564</v>
      </c>
      <c r="H68" s="54"/>
      <c r="I68" s="54"/>
      <c r="J68" s="54"/>
      <c r="K68" s="54"/>
      <c r="L68" s="270"/>
    </row>
    <row r="69" spans="1:13" x14ac:dyDescent="0.3">
      <c r="A69" s="13" t="s">
        <v>1567</v>
      </c>
      <c r="B69" s="16">
        <f>'Ref. ACS-5-YR'!B1139</f>
        <v>1365</v>
      </c>
      <c r="C69" s="55">
        <f>'Ref. ACS-5-YR'!C1139</f>
        <v>0.50686966208689199</v>
      </c>
      <c r="D69" s="16">
        <f>'Ref. ACS-5-YR'!E1139</f>
        <v>1349</v>
      </c>
      <c r="E69" s="55">
        <f>'Ref. ACS-5-YR'!F1139</f>
        <v>0.46565412495685193</v>
      </c>
      <c r="F69" s="16">
        <f>'Ref. ACS-5-YR'!H1139</f>
        <v>1444</v>
      </c>
      <c r="G69" s="55">
        <f>'Ref. ACS-5-YR'!I1139</f>
        <v>0.47973421926910298</v>
      </c>
      <c r="H69" s="54"/>
      <c r="I69" s="54"/>
      <c r="J69" s="54"/>
      <c r="K69" s="54"/>
      <c r="L69" s="270"/>
    </row>
    <row r="70" spans="1:13" x14ac:dyDescent="0.3">
      <c r="A70" s="13" t="s">
        <v>1568</v>
      </c>
      <c r="B70" s="16">
        <f>'Ref. ACS-5-YR'!B1140</f>
        <v>468</v>
      </c>
      <c r="C70" s="55">
        <f>'Ref. ACS-5-YR'!C1140</f>
        <v>0.17378388414407725</v>
      </c>
      <c r="D70" s="16">
        <f>'Ref. ACS-5-YR'!E1140</f>
        <v>666</v>
      </c>
      <c r="E70" s="55">
        <f>'Ref. ACS-5-YR'!F1140</f>
        <v>0.22989299275112185</v>
      </c>
      <c r="F70" s="16">
        <f>'Ref. ACS-5-YR'!H1140</f>
        <v>671</v>
      </c>
      <c r="G70" s="55">
        <f>'Ref. ACS-5-YR'!I1140</f>
        <v>0.22292358803986712</v>
      </c>
      <c r="H70" s="54"/>
      <c r="I70" s="54"/>
      <c r="J70" s="54"/>
      <c r="K70" s="54"/>
      <c r="L70" s="270"/>
    </row>
    <row r="71" spans="1:13" x14ac:dyDescent="0.3">
      <c r="A71" s="13" t="s">
        <v>1569</v>
      </c>
      <c r="B71" s="16">
        <f>'Ref. ACS-5-YR'!B1141</f>
        <v>27</v>
      </c>
      <c r="C71" s="55">
        <f>'Ref. ACS-5-YR'!C1141</f>
        <v>1.0025993316004456E-2</v>
      </c>
      <c r="D71" s="16">
        <f>'Ref. ACS-5-YR'!E1141</f>
        <v>47</v>
      </c>
      <c r="E71" s="55">
        <f>'Ref. ACS-5-YR'!F1141</f>
        <v>1.6223679668622714E-2</v>
      </c>
      <c r="F71" s="16">
        <f>'Ref. ACS-5-YR'!H1141</f>
        <v>90</v>
      </c>
      <c r="G71" s="55">
        <f>'Ref. ACS-5-YR'!I1141</f>
        <v>2.9900332225913623E-2</v>
      </c>
      <c r="H71" s="54"/>
      <c r="I71" s="54"/>
      <c r="J71" s="54"/>
      <c r="K71" s="54"/>
      <c r="L71" s="270"/>
    </row>
    <row r="72" spans="1:13" x14ac:dyDescent="0.3">
      <c r="A72" t="s">
        <v>1570</v>
      </c>
      <c r="M72" s="42" t="str">
        <f>A72</f>
        <v>Source: U.S. Census Bureau, ACS 06-10, 11-15, 16-20 (5-year Estimates), Table B25041</v>
      </c>
    </row>
    <row r="75" spans="1:13" x14ac:dyDescent="0.3">
      <c r="A75" s="1" t="s">
        <v>1571</v>
      </c>
      <c r="M75" s="61" t="s">
        <v>1572</v>
      </c>
    </row>
    <row r="76" spans="1:13" ht="32.4" customHeight="1" x14ac:dyDescent="0.3">
      <c r="A76" s="80"/>
      <c r="B76" s="60" t="str">
        <f>B3</f>
        <v>City of McFarland</v>
      </c>
      <c r="C76" s="60" t="s">
        <v>180</v>
      </c>
      <c r="D76" s="60" t="str">
        <f>B4</f>
        <v>Kern County</v>
      </c>
      <c r="E76" s="60" t="s">
        <v>180</v>
      </c>
      <c r="F76" s="60" t="s">
        <v>174</v>
      </c>
      <c r="G76" s="60" t="s">
        <v>180</v>
      </c>
      <c r="H76" s="82"/>
      <c r="I76" s="58"/>
      <c r="J76" s="58"/>
      <c r="K76" s="58"/>
      <c r="L76" s="271"/>
    </row>
    <row r="77" spans="1:13" x14ac:dyDescent="0.3">
      <c r="A77" s="13" t="s">
        <v>181</v>
      </c>
      <c r="B77" s="16">
        <f>'Ref. ACS-5-YR'!H1551</f>
        <v>2933</v>
      </c>
      <c r="C77" s="55"/>
      <c r="D77" s="16">
        <f>'Ref. ACS-5-YR'!R1551</f>
        <v>273556</v>
      </c>
      <c r="E77" s="55"/>
      <c r="F77" s="16">
        <f>'Ref. ACS-5-YR'!AB1551</f>
        <v>13103114</v>
      </c>
      <c r="G77" s="55"/>
      <c r="H77" s="54"/>
      <c r="I77" s="54"/>
      <c r="J77" s="54"/>
      <c r="K77" s="54"/>
      <c r="L77" s="270"/>
    </row>
    <row r="78" spans="1:13" x14ac:dyDescent="0.3">
      <c r="A78" s="13" t="s">
        <v>1573</v>
      </c>
      <c r="B78" s="16">
        <f>'Ref. ACS-5-YR'!H1553+'Ref. ACS-5-YR'!H1564</f>
        <v>216</v>
      </c>
      <c r="C78" s="55">
        <f>'Ref. ACS-5-YR'!I1553+'Ref. ACS-5-YR'!I1564</f>
        <v>7.3644732355949538E-2</v>
      </c>
      <c r="D78" s="16">
        <f>'Ref. ACS-5-YR'!R1553+'Ref. ACS-5-YR'!R1564</f>
        <v>8679</v>
      </c>
      <c r="E78" s="55">
        <f>'Ref. ACS-5-YR'!I1553+'Ref. ACS-5-YR'!I1564</f>
        <v>7.3644732355949538E-2</v>
      </c>
      <c r="F78" s="16">
        <f>'Ref. ACS-5-YR'!AB1553+'Ref. ACS-5-YR'!AB1564</f>
        <v>294667</v>
      </c>
      <c r="G78" s="55">
        <f>'Ref. ACS-5-YR'!AC1553+'Ref. ACS-5-YR'!AC1564</f>
        <v>2.1999999999999999E-2</v>
      </c>
      <c r="H78" s="54"/>
      <c r="I78" s="54"/>
      <c r="J78" s="54"/>
      <c r="K78" s="54"/>
      <c r="L78" s="270"/>
    </row>
    <row r="79" spans="1:13" x14ac:dyDescent="0.3">
      <c r="A79" s="13" t="s">
        <v>1574</v>
      </c>
      <c r="B79" s="16">
        <f>'Ref. ACS-5-YR'!H1554+'Ref. ACS-5-YR'!H1565</f>
        <v>61</v>
      </c>
      <c r="C79" s="55">
        <f>'Ref. ACS-5-YR'!I1554+'Ref. ACS-5-YR'!I1565</f>
        <v>2.0797817933856121E-2</v>
      </c>
      <c r="D79" s="16">
        <f>'Ref. ACS-5-YR'!R1554+'Ref. ACS-5-YR'!R1565</f>
        <v>6244</v>
      </c>
      <c r="E79" s="55">
        <f>'Ref. ACS-5-YR'!I1554+'Ref. ACS-5-YR'!I1565</f>
        <v>2.0797817933856121E-2</v>
      </c>
      <c r="F79" s="16">
        <f>'Ref. ACS-5-YR'!AB1554+'Ref. ACS-5-YR'!AB1565</f>
        <v>234646</v>
      </c>
      <c r="G79" s="55">
        <f>'Ref. ACS-5-YR'!AC1554+'Ref. ACS-5-YR'!AC1565</f>
        <v>1.7999999999999999E-2</v>
      </c>
      <c r="H79" s="54"/>
      <c r="I79" s="54"/>
      <c r="J79" s="54"/>
      <c r="K79" s="54"/>
      <c r="L79" s="270"/>
    </row>
    <row r="80" spans="1:13" x14ac:dyDescent="0.3">
      <c r="A80" s="13" t="s">
        <v>1575</v>
      </c>
      <c r="B80" s="16">
        <f>'Ref. ACS-5-YR'!H1555+'Ref. ACS-5-YR'!H1566</f>
        <v>700</v>
      </c>
      <c r="C80" s="55">
        <f>'Ref. ACS-5-YR'!I1555+'Ref. ACS-5-YR'!I1566</f>
        <v>0.23866348448687352</v>
      </c>
      <c r="D80" s="16">
        <f>'Ref. ACS-5-YR'!R1555+'Ref. ACS-5-YR'!R1566</f>
        <v>50348</v>
      </c>
      <c r="E80" s="55">
        <f>'Ref. ACS-5-YR'!I1555+'Ref. ACS-5-YR'!I1566</f>
        <v>0.23866348448687352</v>
      </c>
      <c r="F80" s="16">
        <f>'Ref. ACS-5-YR'!AB1555+'Ref. ACS-5-YR'!AB1566</f>
        <v>1432955</v>
      </c>
      <c r="G80" s="55">
        <f>'Ref. ACS-5-YR'!AC1555+'Ref. ACS-5-YR'!AC1566</f>
        <v>0.10999999999999999</v>
      </c>
      <c r="H80" s="54"/>
      <c r="I80" s="54"/>
      <c r="J80" s="54"/>
      <c r="K80" s="54"/>
      <c r="L80" s="270"/>
    </row>
    <row r="81" spans="1:13" x14ac:dyDescent="0.3">
      <c r="A81" s="13" t="s">
        <v>1576</v>
      </c>
      <c r="B81" s="16">
        <f>'Ref. ACS-5-YR'!H1556+'Ref. ACS-5-YR'!H1567</f>
        <v>309</v>
      </c>
      <c r="C81" s="55">
        <f>'Ref. ACS-5-YR'!I1556+'Ref. ACS-5-YR'!I1567</f>
        <v>0.10535288100920559</v>
      </c>
      <c r="D81" s="16">
        <f>'Ref. ACS-5-YR'!R1556+'Ref. ACS-5-YR'!R1567</f>
        <v>40394</v>
      </c>
      <c r="E81" s="55">
        <f>'Ref. ACS-5-YR'!I1556+'Ref. ACS-5-YR'!I1567</f>
        <v>0.10535288100920559</v>
      </c>
      <c r="F81" s="16">
        <f>'Ref. ACS-5-YR'!AB1556+'Ref. ACS-5-YR'!AB1567</f>
        <v>1448367</v>
      </c>
      <c r="G81" s="55">
        <f>'Ref. ACS-5-YR'!AC1556+'Ref. ACS-5-YR'!AC1567</f>
        <v>0.111</v>
      </c>
      <c r="H81" s="54"/>
      <c r="I81" s="54"/>
      <c r="J81" s="54"/>
      <c r="K81" s="54"/>
      <c r="L81" s="270"/>
    </row>
    <row r="82" spans="1:13" x14ac:dyDescent="0.3">
      <c r="A82" s="13" t="s">
        <v>1577</v>
      </c>
      <c r="B82" s="16">
        <f>'Ref. ACS-5-YR'!H1557+'Ref. ACS-5-YR'!H1568</f>
        <v>490</v>
      </c>
      <c r="C82" s="55">
        <f>'Ref. ACS-5-YR'!I1557+'Ref. ACS-5-YR'!I1568</f>
        <v>0.16706443914081145</v>
      </c>
      <c r="D82" s="16">
        <f>'Ref. ACS-5-YR'!R1557+'Ref. ACS-5-YR'!R1568</f>
        <v>45689</v>
      </c>
      <c r="E82" s="55">
        <f>'Ref. ACS-5-YR'!I1557+'Ref. ACS-5-YR'!I1568</f>
        <v>0.16706443914081145</v>
      </c>
      <c r="F82" s="16">
        <f>'Ref. ACS-5-YR'!AB1557+'Ref. ACS-5-YR'!AB1568</f>
        <v>1967306</v>
      </c>
      <c r="G82" s="55">
        <f>'Ref. ACS-5-YR'!AC1557+'Ref. ACS-5-YR'!AC1568</f>
        <v>0.15100000000000002</v>
      </c>
      <c r="H82" s="54"/>
      <c r="I82" s="54"/>
      <c r="J82" s="54"/>
      <c r="K82" s="54"/>
      <c r="L82" s="270"/>
    </row>
    <row r="83" spans="1:13" x14ac:dyDescent="0.3">
      <c r="A83" s="13" t="s">
        <v>1578</v>
      </c>
      <c r="B83" s="16">
        <f>'Ref. ACS-5-YR'!H1558+'Ref. ACS-5-YR'!H1569</f>
        <v>410</v>
      </c>
      <c r="C83" s="55">
        <f>'Ref. ACS-5-YR'!I1558+'Ref. ACS-5-YR'!I1569</f>
        <v>0.13978861234231163</v>
      </c>
      <c r="D83" s="16">
        <f>'Ref. ACS-5-YR'!R1558+'Ref. ACS-5-YR'!R1569</f>
        <v>43060</v>
      </c>
      <c r="E83" s="55">
        <f>'Ref. ACS-5-YR'!I1558+'Ref. ACS-5-YR'!I1569</f>
        <v>0.13978861234231163</v>
      </c>
      <c r="F83" s="16">
        <f>'Ref. ACS-5-YR'!AB1558+'Ref. ACS-5-YR'!AB1569</f>
        <v>2290081</v>
      </c>
      <c r="G83" s="55">
        <f>'Ref. ACS-5-YR'!AC1558+'Ref. ACS-5-YR'!AC1569</f>
        <v>0.17499999999999999</v>
      </c>
      <c r="H83" s="54"/>
      <c r="I83" s="54"/>
      <c r="J83" s="54"/>
      <c r="K83" s="54"/>
      <c r="L83" s="270"/>
    </row>
    <row r="84" spans="1:13" x14ac:dyDescent="0.3">
      <c r="A84" s="13" t="s">
        <v>1579</v>
      </c>
      <c r="B84" s="16">
        <f>'Ref. ACS-5-YR'!H1559+'Ref. ACS-5-YR'!H1570</f>
        <v>206</v>
      </c>
      <c r="C84" s="55">
        <f>'Ref. ACS-5-YR'!I1559+'Ref. ACS-5-YR'!I1570</f>
        <v>7.023525400613706E-2</v>
      </c>
      <c r="D84" s="16">
        <f>'Ref. ACS-5-YR'!R1559+'Ref. ACS-5-YR'!R1570</f>
        <v>27662</v>
      </c>
      <c r="E84" s="55">
        <f>'Ref. ACS-5-YR'!I1559+'Ref. ACS-5-YR'!I1570</f>
        <v>7.023525400613706E-2</v>
      </c>
      <c r="F84" s="16">
        <f>'Ref. ACS-5-YR'!AB1559+'Ref. ACS-5-YR'!AB1570</f>
        <v>1740922</v>
      </c>
      <c r="G84" s="55">
        <f>'Ref. ACS-5-YR'!AC1559+'Ref. ACS-5-YR'!AC1570</f>
        <v>0.13300000000000001</v>
      </c>
      <c r="H84" s="54"/>
      <c r="I84" s="54"/>
      <c r="J84" s="54"/>
      <c r="K84" s="54"/>
      <c r="L84" s="270"/>
    </row>
    <row r="85" spans="1:13" x14ac:dyDescent="0.3">
      <c r="A85" s="13" t="s">
        <v>1580</v>
      </c>
      <c r="B85" s="16">
        <f>'Ref. ACS-5-YR'!H1560+'Ref. ACS-5-YR'!H1571</f>
        <v>108</v>
      </c>
      <c r="C85" s="55">
        <f>'Ref. ACS-5-YR'!I1560+'Ref. ACS-5-YR'!I1571</f>
        <v>3.6822366177974769E-2</v>
      </c>
      <c r="D85" s="16">
        <f>'Ref. ACS-5-YR'!R1560+'Ref. ACS-5-YR'!R1571</f>
        <v>28089</v>
      </c>
      <c r="E85" s="55">
        <f>'Ref. ACS-5-YR'!I1560+'Ref. ACS-5-YR'!I1571</f>
        <v>3.6822366177974769E-2</v>
      </c>
      <c r="F85" s="16">
        <f>'Ref. ACS-5-YR'!AB1560+'Ref. ACS-5-YR'!AB1571</f>
        <v>1767353</v>
      </c>
      <c r="G85" s="55">
        <f>'Ref. ACS-5-YR'!AC1560+'Ref. ACS-5-YR'!AC1571</f>
        <v>0.13500000000000001</v>
      </c>
      <c r="H85" s="54"/>
      <c r="I85" s="54"/>
      <c r="J85" s="54"/>
      <c r="K85" s="54"/>
      <c r="L85" s="270"/>
    </row>
    <row r="86" spans="1:13" x14ac:dyDescent="0.3">
      <c r="A86" s="13" t="s">
        <v>1581</v>
      </c>
      <c r="B86" s="16">
        <f>'Ref. ACS-5-YR'!H1561+'Ref. ACS-5-YR'!H1572</f>
        <v>259</v>
      </c>
      <c r="C86" s="55">
        <f>'Ref. ACS-5-YR'!I1561+'Ref. ACS-5-YR'!I1572</f>
        <v>8.83054892601432E-2</v>
      </c>
      <c r="D86" s="16">
        <f>'Ref. ACS-5-YR'!R1561+'Ref. ACS-5-YR'!R1572</f>
        <v>12071</v>
      </c>
      <c r="E86" s="55">
        <f>'Ref. ACS-5-YR'!I1561+'Ref. ACS-5-YR'!I1572</f>
        <v>8.83054892601432E-2</v>
      </c>
      <c r="F86" s="16">
        <f>'Ref. ACS-5-YR'!AB1561+'Ref. ACS-5-YR'!AB1572</f>
        <v>763029</v>
      </c>
      <c r="G86" s="55">
        <f>'Ref. ACS-5-YR'!AC1561+'Ref. ACS-5-YR'!AC1572</f>
        <v>5.8000000000000003E-2</v>
      </c>
      <c r="H86" s="54"/>
      <c r="I86" s="54"/>
      <c r="J86" s="54"/>
      <c r="K86" s="54"/>
      <c r="L86" s="270"/>
    </row>
    <row r="87" spans="1:13" x14ac:dyDescent="0.3">
      <c r="A87" s="13" t="s">
        <v>1582</v>
      </c>
      <c r="B87" s="16">
        <f>'Ref. ACS-5-YR'!H1562+'Ref. ACS-5-YR'!H1573</f>
        <v>174</v>
      </c>
      <c r="C87" s="55">
        <f>'Ref. ACS-5-YR'!I1562+'Ref. ACS-5-YR'!I1573</f>
        <v>5.9324923286737122E-2</v>
      </c>
      <c r="D87" s="16">
        <f>'Ref. ACS-5-YR'!R1562+'Ref. ACS-5-YR'!R1573</f>
        <v>11320</v>
      </c>
      <c r="E87" s="55">
        <f>'Ref. ACS-5-YR'!I1562+'Ref. ACS-5-YR'!I1573</f>
        <v>5.9324923286737122E-2</v>
      </c>
      <c r="F87" s="16">
        <f>'Ref. ACS-5-YR'!AB1562+'Ref. ACS-5-YR'!AB1573</f>
        <v>1163788</v>
      </c>
      <c r="G87" s="55">
        <f>'Ref. ACS-5-YR'!AC1562+'Ref. ACS-5-YR'!AC1573</f>
        <v>8.8999999999999996E-2</v>
      </c>
      <c r="H87" s="54"/>
      <c r="I87" s="54"/>
      <c r="J87" s="54"/>
      <c r="K87" s="54"/>
      <c r="L87" s="270"/>
    </row>
    <row r="88" spans="1:13" x14ac:dyDescent="0.3">
      <c r="A88" t="s">
        <v>1583</v>
      </c>
      <c r="B88" s="2"/>
    </row>
    <row r="90" spans="1:13" x14ac:dyDescent="0.3">
      <c r="M90" s="42" t="str">
        <f>A88</f>
        <v>Source: U.S. Census Bureau, ACS 16-20 (5-year Estimates), Table B25036</v>
      </c>
    </row>
    <row r="91" spans="1:13" x14ac:dyDescent="0.3">
      <c r="A91" s="1" t="s">
        <v>1584</v>
      </c>
    </row>
    <row r="92" spans="1:13" ht="31.2" customHeight="1" x14ac:dyDescent="0.3">
      <c r="A92" s="80"/>
      <c r="B92" s="60" t="str">
        <f>B3</f>
        <v>City of McFarland</v>
      </c>
      <c r="C92" s="60" t="s">
        <v>180</v>
      </c>
      <c r="D92" s="60" t="str">
        <f>B4</f>
        <v>Kern County</v>
      </c>
      <c r="E92" s="60" t="s">
        <v>180</v>
      </c>
      <c r="F92" s="60" t="s">
        <v>174</v>
      </c>
      <c r="G92" s="60" t="s">
        <v>180</v>
      </c>
    </row>
    <row r="93" spans="1:13" x14ac:dyDescent="0.3">
      <c r="A93" s="13" t="s">
        <v>175</v>
      </c>
      <c r="B93" s="16">
        <f>'Ref. ACS-5-YR'!H1551</f>
        <v>2933</v>
      </c>
      <c r="C93" s="55"/>
      <c r="D93" s="16">
        <f>'Ref. ACS-5-YR'!R1551</f>
        <v>273556</v>
      </c>
      <c r="E93" s="55"/>
      <c r="F93" s="16">
        <f>'Ref. ACS-5-YR'!AB1551</f>
        <v>13103114</v>
      </c>
      <c r="G93" s="55"/>
    </row>
    <row r="94" spans="1:13" x14ac:dyDescent="0.3">
      <c r="A94" s="13" t="s">
        <v>1397</v>
      </c>
      <c r="B94" s="16">
        <f>'Ref. ACS-5-YR'!H1552</f>
        <v>1664</v>
      </c>
      <c r="C94" s="55">
        <f>'Ref. ACS-5-YR'!I1552</f>
        <v>0.5673371974087964</v>
      </c>
      <c r="D94" s="16">
        <f>'Ref. ACS-5-YR'!R1552</f>
        <v>161113</v>
      </c>
      <c r="E94" s="55">
        <f>'Ref. ACS-5-YR'!S1552</f>
        <v>0.58895801956454985</v>
      </c>
      <c r="F94" s="16">
        <f>'Ref. ACS-5-YR'!AB1552</f>
        <v>7241318</v>
      </c>
      <c r="G94" s="55">
        <f>'Ref. ACS-5-YR'!AC1552</f>
        <v>0.55300000000000005</v>
      </c>
    </row>
    <row r="95" spans="1:13" x14ac:dyDescent="0.3">
      <c r="A95" s="186" t="s">
        <v>1573</v>
      </c>
      <c r="B95" s="16">
        <f>'Ref. ACS-5-YR'!H1553</f>
        <v>199</v>
      </c>
      <c r="C95" s="55">
        <f>'Ref. ACS-5-YR'!I1553</f>
        <v>6.7848619161268331E-2</v>
      </c>
      <c r="D95" s="16">
        <f>'Ref. ACS-5-YR'!R1553</f>
        <v>6598</v>
      </c>
      <c r="E95" s="55">
        <f>'Ref. ACS-5-YR'!S1553</f>
        <v>2.4119375923028558E-2</v>
      </c>
      <c r="F95" s="16">
        <f>'Ref. ACS-5-YR'!AB1553</f>
        <v>160558</v>
      </c>
      <c r="G95" s="55">
        <f>'Ref. ACS-5-YR'!AC1553</f>
        <v>1.2E-2</v>
      </c>
    </row>
    <row r="96" spans="1:13" x14ac:dyDescent="0.3">
      <c r="A96" s="186" t="s">
        <v>1574</v>
      </c>
      <c r="B96" s="16">
        <f>'Ref. ACS-5-YR'!H1554</f>
        <v>28</v>
      </c>
      <c r="C96" s="55">
        <f>'Ref. ACS-5-YR'!I1554</f>
        <v>9.5465393794749408E-3</v>
      </c>
      <c r="D96" s="16">
        <f>'Ref. ACS-5-YR'!R1554</f>
        <v>4158</v>
      </c>
      <c r="E96" s="55">
        <f>'Ref. ACS-5-YR'!S1554</f>
        <v>1.5199812835397505E-2</v>
      </c>
      <c r="F96" s="16">
        <f>'Ref. ACS-5-YR'!AB1554</f>
        <v>112342</v>
      </c>
      <c r="G96" s="55">
        <f>'Ref. ACS-5-YR'!AC1554</f>
        <v>8.9999999999999993E-3</v>
      </c>
    </row>
    <row r="97" spans="1:7" x14ac:dyDescent="0.3">
      <c r="A97" s="186" t="s">
        <v>1575</v>
      </c>
      <c r="B97" s="16">
        <f>'Ref. ACS-5-YR'!H1555</f>
        <v>356</v>
      </c>
      <c r="C97" s="55">
        <f>'Ref. ACS-5-YR'!I1555</f>
        <v>0.12137742925332425</v>
      </c>
      <c r="D97" s="16">
        <f>'Ref. ACS-5-YR'!R1555</f>
        <v>34798</v>
      </c>
      <c r="E97" s="55">
        <f>'Ref. ACS-5-YR'!S1555</f>
        <v>0.12720612964073169</v>
      </c>
      <c r="F97" s="16">
        <f>'Ref. ACS-5-YR'!AB1555</f>
        <v>924495</v>
      </c>
      <c r="G97" s="55">
        <f>'Ref. ACS-5-YR'!AC1555</f>
        <v>7.0999999999999994E-2</v>
      </c>
    </row>
    <row r="98" spans="1:7" x14ac:dyDescent="0.3">
      <c r="A98" s="186" t="s">
        <v>1576</v>
      </c>
      <c r="B98" s="16">
        <f>'Ref. ACS-5-YR'!H1556</f>
        <v>173</v>
      </c>
      <c r="C98" s="55">
        <f>'Ref. ACS-5-YR'!I1556</f>
        <v>5.8983975451755884E-2</v>
      </c>
      <c r="D98" s="16">
        <f>'Ref. ACS-5-YR'!R1556</f>
        <v>25346</v>
      </c>
      <c r="E98" s="55">
        <f>'Ref. ACS-5-YR'!S1556</f>
        <v>9.2653789352088789E-2</v>
      </c>
      <c r="F98" s="16">
        <f>'Ref. ACS-5-YR'!AB1556</f>
        <v>811147</v>
      </c>
      <c r="G98" s="55">
        <f>'Ref. ACS-5-YR'!AC1556</f>
        <v>6.2E-2</v>
      </c>
    </row>
    <row r="99" spans="1:7" x14ac:dyDescent="0.3">
      <c r="A99" s="186" t="s">
        <v>1577</v>
      </c>
      <c r="B99" s="16">
        <f>'Ref. ACS-5-YR'!H1557</f>
        <v>208</v>
      </c>
      <c r="C99" s="55">
        <f>'Ref. ACS-5-YR'!I1557</f>
        <v>7.091714967609955E-2</v>
      </c>
      <c r="D99" s="16">
        <f>'Ref. ACS-5-YR'!R1557</f>
        <v>26440</v>
      </c>
      <c r="E99" s="55">
        <f>'Ref. ACS-5-YR'!S1557</f>
        <v>9.6652970506952873E-2</v>
      </c>
      <c r="F99" s="16">
        <f>'Ref. ACS-5-YR'!AB1557</f>
        <v>1068601</v>
      </c>
      <c r="G99" s="55">
        <f>'Ref. ACS-5-YR'!AC1557</f>
        <v>8.2000000000000003E-2</v>
      </c>
    </row>
    <row r="100" spans="1:7" x14ac:dyDescent="0.3">
      <c r="A100" s="186" t="s">
        <v>1578</v>
      </c>
      <c r="B100" s="16">
        <f>'Ref. ACS-5-YR'!H1558</f>
        <v>219</v>
      </c>
      <c r="C100" s="55">
        <f>'Ref. ACS-5-YR'!I1558</f>
        <v>7.4667575860893287E-2</v>
      </c>
      <c r="D100" s="16">
        <f>'Ref. ACS-5-YR'!R1558</f>
        <v>22362</v>
      </c>
      <c r="E100" s="55">
        <f>'Ref. ACS-5-YR'!S1558</f>
        <v>8.1745602362953113E-2</v>
      </c>
      <c r="F100" s="16">
        <f>'Ref. ACS-5-YR'!AB1558</f>
        <v>1175870</v>
      </c>
      <c r="G100" s="55">
        <f>'Ref. ACS-5-YR'!AC1558</f>
        <v>0.09</v>
      </c>
    </row>
    <row r="101" spans="1:7" x14ac:dyDescent="0.3">
      <c r="A101" s="186" t="s">
        <v>1579</v>
      </c>
      <c r="B101" s="16">
        <f>'Ref. ACS-5-YR'!H1559</f>
        <v>110</v>
      </c>
      <c r="C101" s="55">
        <f>'Ref. ACS-5-YR'!I1559</f>
        <v>3.7504261847937266E-2</v>
      </c>
      <c r="D101" s="16">
        <f>'Ref. ACS-5-YR'!R1559</f>
        <v>14096</v>
      </c>
      <c r="E101" s="55">
        <f>'Ref. ACS-5-YR'!S1559</f>
        <v>5.1528754624281685E-2</v>
      </c>
      <c r="F101" s="16">
        <f>'Ref. ACS-5-YR'!AB1559</f>
        <v>906490</v>
      </c>
      <c r="G101" s="55">
        <f>'Ref. ACS-5-YR'!AC1559</f>
        <v>6.9000000000000006E-2</v>
      </c>
    </row>
    <row r="102" spans="1:7" x14ac:dyDescent="0.3">
      <c r="A102" s="186" t="s">
        <v>1580</v>
      </c>
      <c r="B102" s="16">
        <f>'Ref. ACS-5-YR'!H1560</f>
        <v>98</v>
      </c>
      <c r="C102" s="55">
        <f>'Ref. ACS-5-YR'!I1560</f>
        <v>3.3412887828162291E-2</v>
      </c>
      <c r="D102" s="16">
        <f>'Ref. ACS-5-YR'!R1560</f>
        <v>15578</v>
      </c>
      <c r="E102" s="55">
        <f>'Ref. ACS-5-YR'!S1560</f>
        <v>5.6946292532424808E-2</v>
      </c>
      <c r="F102" s="16">
        <f>'Ref. ACS-5-YR'!AB1560</f>
        <v>1077380</v>
      </c>
      <c r="G102" s="55">
        <f>'Ref. ACS-5-YR'!AC1560</f>
        <v>8.2000000000000003E-2</v>
      </c>
    </row>
    <row r="103" spans="1:7" x14ac:dyDescent="0.3">
      <c r="A103" s="186" t="s">
        <v>1581</v>
      </c>
      <c r="B103" s="16">
        <f>'Ref. ACS-5-YR'!H1561</f>
        <v>162</v>
      </c>
      <c r="C103" s="55">
        <f>'Ref. ACS-5-YR'!I1561</f>
        <v>5.5233549266962154E-2</v>
      </c>
      <c r="D103" s="16">
        <f>'Ref. ACS-5-YR'!R1561</f>
        <v>6618</v>
      </c>
      <c r="E103" s="55">
        <f>'Ref. ACS-5-YR'!S1561</f>
        <v>2.4192487095877992E-2</v>
      </c>
      <c r="F103" s="16">
        <f>'Ref. ACS-5-YR'!AB1561</f>
        <v>430809</v>
      </c>
      <c r="G103" s="55">
        <f>'Ref. ACS-5-YR'!AC1561</f>
        <v>3.3000000000000002E-2</v>
      </c>
    </row>
    <row r="104" spans="1:7" x14ac:dyDescent="0.3">
      <c r="A104" s="186" t="s">
        <v>1582</v>
      </c>
      <c r="B104" s="16">
        <f>'Ref. ACS-5-YR'!H1562</f>
        <v>111</v>
      </c>
      <c r="C104" s="55">
        <f>'Ref. ACS-5-YR'!I1562</f>
        <v>3.7845209682918511E-2</v>
      </c>
      <c r="D104" s="16">
        <f>'Ref. ACS-5-YR'!R1562</f>
        <v>5119</v>
      </c>
      <c r="E104" s="55">
        <f>'Ref. ACS-5-YR'!S1562</f>
        <v>1.8712804690812851E-2</v>
      </c>
      <c r="F104" s="16">
        <f>'Ref. ACS-5-YR'!AB1562</f>
        <v>573626</v>
      </c>
      <c r="G104" s="55">
        <f>'Ref. ACS-5-YR'!AC1562</f>
        <v>4.3999999999999997E-2</v>
      </c>
    </row>
    <row r="105" spans="1:7" x14ac:dyDescent="0.3">
      <c r="A105" s="13" t="s">
        <v>1389</v>
      </c>
      <c r="B105" s="16">
        <f>'Ref. ACS-5-YR'!H1563</f>
        <v>1269</v>
      </c>
      <c r="C105" s="55">
        <f>'Ref. ACS-5-YR'!I1563</f>
        <v>0.43266280259120354</v>
      </c>
      <c r="D105" s="16">
        <f>'Ref. ACS-5-YR'!R1563</f>
        <v>112443</v>
      </c>
      <c r="E105" s="55">
        <f>'Ref. ACS-5-YR'!S1563</f>
        <v>0.41104198043545015</v>
      </c>
      <c r="F105" s="16">
        <f>'Ref. ACS-5-YR'!AB1563</f>
        <v>5861796</v>
      </c>
      <c r="G105" s="55">
        <f>'Ref. ACS-5-YR'!AC1563</f>
        <v>0.44700000000000001</v>
      </c>
    </row>
    <row r="106" spans="1:7" x14ac:dyDescent="0.3">
      <c r="A106" s="186" t="s">
        <v>1573</v>
      </c>
      <c r="B106" s="16">
        <f>'Ref. ACS-5-YR'!H1564</f>
        <v>17</v>
      </c>
      <c r="C106" s="55">
        <f>'Ref. ACS-5-YR'!I1564</f>
        <v>5.7961131946812142E-3</v>
      </c>
      <c r="D106" s="16">
        <f>'Ref. ACS-5-YR'!R1564</f>
        <v>2081</v>
      </c>
      <c r="E106" s="55">
        <f>'Ref. ACS-5-YR'!S1564</f>
        <v>7.6072175349836966E-3</v>
      </c>
      <c r="F106" s="16">
        <f>'Ref. ACS-5-YR'!AB1564</f>
        <v>134109</v>
      </c>
      <c r="G106" s="55">
        <f>'Ref. ACS-5-YR'!AC1564</f>
        <v>0.01</v>
      </c>
    </row>
    <row r="107" spans="1:7" x14ac:dyDescent="0.3">
      <c r="A107" s="186" t="s">
        <v>1574</v>
      </c>
      <c r="B107" s="16">
        <f>'Ref. ACS-5-YR'!H1565</f>
        <v>33</v>
      </c>
      <c r="C107" s="55">
        <f>'Ref. ACS-5-YR'!I1565</f>
        <v>1.125127855438118E-2</v>
      </c>
      <c r="D107" s="16">
        <f>'Ref. ACS-5-YR'!R1565</f>
        <v>2086</v>
      </c>
      <c r="E107" s="55">
        <f>'Ref. ACS-5-YR'!S1565</f>
        <v>7.6254953281960549E-3</v>
      </c>
      <c r="F107" s="16">
        <f>'Ref. ACS-5-YR'!AB1565</f>
        <v>122304</v>
      </c>
      <c r="G107" s="55">
        <f>'Ref. ACS-5-YR'!AC1565</f>
        <v>8.9999999999999993E-3</v>
      </c>
    </row>
    <row r="108" spans="1:7" x14ac:dyDescent="0.3">
      <c r="A108" s="186" t="s">
        <v>1575</v>
      </c>
      <c r="B108" s="16">
        <f>'Ref. ACS-5-YR'!H1566</f>
        <v>344</v>
      </c>
      <c r="C108" s="55">
        <f>'Ref. ACS-5-YR'!I1566</f>
        <v>0.11728605523354926</v>
      </c>
      <c r="D108" s="16">
        <f>'Ref. ACS-5-YR'!R1566</f>
        <v>15550</v>
      </c>
      <c r="E108" s="55">
        <f>'Ref. ACS-5-YR'!S1566</f>
        <v>5.6843936890435598E-2</v>
      </c>
      <c r="F108" s="16">
        <f>'Ref. ACS-5-YR'!AB1566</f>
        <v>508460</v>
      </c>
      <c r="G108" s="55">
        <f>'Ref. ACS-5-YR'!AC1566</f>
        <v>3.9E-2</v>
      </c>
    </row>
    <row r="109" spans="1:7" x14ac:dyDescent="0.3">
      <c r="A109" s="186" t="s">
        <v>1576</v>
      </c>
      <c r="B109" s="16">
        <f>'Ref. ACS-5-YR'!H1567</f>
        <v>136</v>
      </c>
      <c r="C109" s="55">
        <f>'Ref. ACS-5-YR'!I1567</f>
        <v>4.6368905557449713E-2</v>
      </c>
      <c r="D109" s="16">
        <f>'Ref. ACS-5-YR'!R1567</f>
        <v>15048</v>
      </c>
      <c r="E109" s="55">
        <f>'Ref. ACS-5-YR'!S1567</f>
        <v>5.5008846451914784E-2</v>
      </c>
      <c r="F109" s="16">
        <f>'Ref. ACS-5-YR'!AB1567</f>
        <v>637220</v>
      </c>
      <c r="G109" s="55">
        <f>'Ref. ACS-5-YR'!AC1567</f>
        <v>4.9000000000000002E-2</v>
      </c>
    </row>
    <row r="110" spans="1:7" x14ac:dyDescent="0.3">
      <c r="A110" s="186" t="s">
        <v>1577</v>
      </c>
      <c r="B110" s="16">
        <f>'Ref. ACS-5-YR'!H1568</f>
        <v>282</v>
      </c>
      <c r="C110" s="55">
        <f>'Ref. ACS-5-YR'!I1568</f>
        <v>9.6147289464711905E-2</v>
      </c>
      <c r="D110" s="16">
        <f>'Ref. ACS-5-YR'!R1568</f>
        <v>19249</v>
      </c>
      <c r="E110" s="55">
        <f>'Ref. ACS-5-YR'!S1568</f>
        <v>7.0365848308938578E-2</v>
      </c>
      <c r="F110" s="16">
        <f>'Ref. ACS-5-YR'!AB1568</f>
        <v>898705</v>
      </c>
      <c r="G110" s="55">
        <f>'Ref. ACS-5-YR'!AC1568</f>
        <v>6.9000000000000006E-2</v>
      </c>
    </row>
    <row r="111" spans="1:7" x14ac:dyDescent="0.3">
      <c r="A111" s="186" t="s">
        <v>1578</v>
      </c>
      <c r="B111" s="16">
        <f>'Ref. ACS-5-YR'!H1569</f>
        <v>191</v>
      </c>
      <c r="C111" s="55">
        <f>'Ref. ACS-5-YR'!I1569</f>
        <v>6.5121036481418343E-2</v>
      </c>
      <c r="D111" s="16">
        <f>'Ref. ACS-5-YR'!R1569</f>
        <v>20698</v>
      </c>
      <c r="E111" s="55">
        <f>'Ref. ACS-5-YR'!S1569</f>
        <v>7.566275278188013E-2</v>
      </c>
      <c r="F111" s="16">
        <f>'Ref. ACS-5-YR'!AB1569</f>
        <v>1114211</v>
      </c>
      <c r="G111" s="55">
        <f>'Ref. ACS-5-YR'!AC1569</f>
        <v>8.5000000000000006E-2</v>
      </c>
    </row>
    <row r="112" spans="1:7" x14ac:dyDescent="0.3">
      <c r="A112" s="186" t="s">
        <v>1579</v>
      </c>
      <c r="B112" s="16">
        <f>'Ref. ACS-5-YR'!H1570</f>
        <v>96</v>
      </c>
      <c r="C112" s="55">
        <f>'Ref. ACS-5-YR'!I1570</f>
        <v>3.2730992158199794E-2</v>
      </c>
      <c r="D112" s="16">
        <f>'Ref. ACS-5-YR'!R1570</f>
        <v>13566</v>
      </c>
      <c r="E112" s="55">
        <f>'Ref. ACS-5-YR'!S1570</f>
        <v>4.959130854377166E-2</v>
      </c>
      <c r="F112" s="16">
        <f>'Ref. ACS-5-YR'!AB1570</f>
        <v>834432</v>
      </c>
      <c r="G112" s="55">
        <f>'Ref. ACS-5-YR'!AC1570</f>
        <v>6.4000000000000001E-2</v>
      </c>
    </row>
    <row r="113" spans="1:13" x14ac:dyDescent="0.3">
      <c r="A113" s="186" t="s">
        <v>1580</v>
      </c>
      <c r="B113" s="16">
        <f>'Ref. ACS-5-YR'!H1571</f>
        <v>10</v>
      </c>
      <c r="C113" s="55">
        <f>'Ref. ACS-5-YR'!I1571</f>
        <v>3.4094783498124785E-3</v>
      </c>
      <c r="D113" s="16">
        <f>'Ref. ACS-5-YR'!R1571</f>
        <v>12511</v>
      </c>
      <c r="E113" s="55">
        <f>'Ref. ACS-5-YR'!S1571</f>
        <v>4.5734694175963972E-2</v>
      </c>
      <c r="F113" s="16">
        <f>'Ref. ACS-5-YR'!AB1571</f>
        <v>689973</v>
      </c>
      <c r="G113" s="55">
        <f>'Ref. ACS-5-YR'!AC1571</f>
        <v>5.2999999999999999E-2</v>
      </c>
    </row>
    <row r="114" spans="1:13" x14ac:dyDescent="0.3">
      <c r="A114" s="186" t="s">
        <v>1581</v>
      </c>
      <c r="B114" s="16">
        <f>'Ref. ACS-5-YR'!H1572</f>
        <v>97</v>
      </c>
      <c r="C114" s="55">
        <f>'Ref. ACS-5-YR'!I1572</f>
        <v>3.3071939993181046E-2</v>
      </c>
      <c r="D114" s="16">
        <f>'Ref. ACS-5-YR'!R1572</f>
        <v>5453</v>
      </c>
      <c r="E114" s="55">
        <f>'Ref. ACS-5-YR'!S1572</f>
        <v>1.9933761277398411E-2</v>
      </c>
      <c r="F114" s="16">
        <f>'Ref. ACS-5-YR'!AB1572</f>
        <v>332220</v>
      </c>
      <c r="G114" s="55">
        <f>'Ref. ACS-5-YR'!AC1572</f>
        <v>2.5000000000000001E-2</v>
      </c>
    </row>
    <row r="115" spans="1:13" x14ac:dyDescent="0.3">
      <c r="A115" s="186" t="s">
        <v>1582</v>
      </c>
      <c r="B115" s="16">
        <f>'Ref. ACS-5-YR'!H1573</f>
        <v>63</v>
      </c>
      <c r="C115" s="55">
        <f>'Ref. ACS-5-YR'!I1573</f>
        <v>2.1479713603818614E-2</v>
      </c>
      <c r="D115" s="16">
        <f>'Ref. ACS-5-YR'!R1573</f>
        <v>6201</v>
      </c>
      <c r="E115" s="55">
        <f>'Ref. ACS-5-YR'!S1573</f>
        <v>2.2668119141967275E-2</v>
      </c>
      <c r="F115" s="16">
        <f>'Ref. ACS-5-YR'!AB1573</f>
        <v>590162</v>
      </c>
      <c r="G115" s="55">
        <f>'Ref. ACS-5-YR'!AC1573</f>
        <v>4.4999999999999998E-2</v>
      </c>
    </row>
    <row r="116" spans="1:13" x14ac:dyDescent="0.3">
      <c r="A116" t="s">
        <v>1583</v>
      </c>
      <c r="B116" s="2"/>
    </row>
    <row r="117" spans="1:13" ht="30" customHeight="1" x14ac:dyDescent="0.3">
      <c r="A117" s="356" t="s">
        <v>2482</v>
      </c>
      <c r="B117" s="356"/>
      <c r="C117" s="356"/>
      <c r="D117" s="356"/>
      <c r="E117" s="356"/>
      <c r="F117" s="356"/>
      <c r="G117" s="356"/>
    </row>
    <row r="120" spans="1:13" x14ac:dyDescent="0.3">
      <c r="M120"/>
    </row>
    <row r="121" spans="1:13" x14ac:dyDescent="0.3">
      <c r="A121" s="1" t="s">
        <v>2473</v>
      </c>
      <c r="B121" s="114"/>
      <c r="C121" s="114" t="s">
        <v>180</v>
      </c>
      <c r="D121" s="114"/>
      <c r="E121" s="114" t="s">
        <v>180</v>
      </c>
      <c r="F121" s="114"/>
      <c r="G121" s="114" t="s">
        <v>180</v>
      </c>
    </row>
    <row r="122" spans="1:13" ht="26.4" customHeight="1" x14ac:dyDescent="0.3">
      <c r="A122" s="156"/>
      <c r="B122" s="60" t="str">
        <f>B3</f>
        <v>City of McFarland</v>
      </c>
      <c r="C122" s="60" t="str">
        <f>B3</f>
        <v>City of McFarland</v>
      </c>
      <c r="D122" s="60" t="str">
        <f>B4</f>
        <v>Kern County</v>
      </c>
      <c r="E122" s="60" t="str">
        <f>B4</f>
        <v>Kern County</v>
      </c>
      <c r="F122" s="60" t="s">
        <v>174</v>
      </c>
      <c r="G122" s="60" t="s">
        <v>174</v>
      </c>
      <c r="M122" s="61" t="s">
        <v>118</v>
      </c>
    </row>
    <row r="123" spans="1:13" x14ac:dyDescent="0.3">
      <c r="A123" s="13" t="s">
        <v>175</v>
      </c>
      <c r="B123" s="16">
        <f>'Ref. ACS-5-YR'!H1163</f>
        <v>2933</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1585</v>
      </c>
      <c r="B124" s="16">
        <f>'Ref. ACS-5-YR'!H1164</f>
        <v>1664</v>
      </c>
      <c r="C124" s="55">
        <f>'Ref. ACS-5-YR'!I1164</f>
        <v>0.5673371974087964</v>
      </c>
      <c r="D124" s="16">
        <f>'Ref. ACS-5-YR'!R1164</f>
        <v>161113</v>
      </c>
      <c r="E124" s="55">
        <f>'Ref. ACS-5-YR'!S1164</f>
        <v>0.58895801956454985</v>
      </c>
      <c r="F124" s="16">
        <f>'Ref. ACS-5-YR'!AB1164</f>
        <v>7241318</v>
      </c>
      <c r="G124" s="55">
        <f>'Ref. ACS-5-YR'!AC1164</f>
        <v>0.55300000000000005</v>
      </c>
    </row>
    <row r="125" spans="1:13" x14ac:dyDescent="0.3">
      <c r="A125" s="13" t="s">
        <v>1586</v>
      </c>
      <c r="B125" s="16">
        <f>'Ref. ACS-5-YR'!H1165</f>
        <v>1664</v>
      </c>
      <c r="C125" s="55">
        <f>'Ref. ACS-5-YR'!I1165</f>
        <v>0.5673371974087964</v>
      </c>
      <c r="D125" s="16">
        <f>'Ref. ACS-5-YR'!R1165</f>
        <v>160769</v>
      </c>
      <c r="E125" s="55">
        <f>'Ref. ACS-5-YR'!S1165</f>
        <v>0.58770050739153956</v>
      </c>
      <c r="F125" s="16">
        <f>'Ref. ACS-5-YR'!AB1165</f>
        <v>7223884</v>
      </c>
      <c r="G125" s="55">
        <f>'Ref. ACS-5-YR'!AC1165</f>
        <v>0.55100000000000005</v>
      </c>
    </row>
    <row r="126" spans="1:13" x14ac:dyDescent="0.3">
      <c r="A126" s="13" t="s">
        <v>1587</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1588</v>
      </c>
      <c r="B127" s="16">
        <f>'Ref. ACS-5-YR'!H1167</f>
        <v>1269</v>
      </c>
      <c r="C127" s="55">
        <f>'Ref. ACS-5-YR'!I1167</f>
        <v>0.43266280259120354</v>
      </c>
      <c r="D127" s="16">
        <f>'Ref. ACS-5-YR'!R1167</f>
        <v>112443</v>
      </c>
      <c r="E127" s="55">
        <f>'Ref. ACS-5-YR'!S1167</f>
        <v>0.41104198043545015</v>
      </c>
      <c r="F127" s="16">
        <f>'Ref. ACS-5-YR'!AB1167</f>
        <v>5861796</v>
      </c>
      <c r="G127" s="55">
        <f>'Ref. ACS-5-YR'!AC1167</f>
        <v>0.44700000000000001</v>
      </c>
    </row>
    <row r="128" spans="1:13" x14ac:dyDescent="0.3">
      <c r="A128" s="13" t="s">
        <v>1586</v>
      </c>
      <c r="B128" s="16">
        <f>'Ref. ACS-5-YR'!H1168</f>
        <v>1264</v>
      </c>
      <c r="C128" s="55">
        <f>'Ref. ACS-5-YR'!I1168</f>
        <v>0.43095806341629733</v>
      </c>
      <c r="D128" s="16">
        <f>'Ref. ACS-5-YR'!R1168</f>
        <v>111628</v>
      </c>
      <c r="E128" s="55">
        <f>'Ref. ACS-5-YR'!S1168</f>
        <v>0.40806270014183565</v>
      </c>
      <c r="F128" s="16">
        <f>'Ref. ACS-5-YR'!AB1168</f>
        <v>5824888</v>
      </c>
      <c r="G128" s="55">
        <f>'Ref. ACS-5-YR'!AC1168</f>
        <v>0.44500000000000001</v>
      </c>
    </row>
    <row r="129" spans="1:13" x14ac:dyDescent="0.3">
      <c r="A129" s="13" t="s">
        <v>1589</v>
      </c>
      <c r="B129" s="16">
        <f>'Ref. ACS-5-YR'!H1169</f>
        <v>5</v>
      </c>
      <c r="C129" s="55">
        <f>'Ref. ACS-5-YR'!I1169</f>
        <v>1.7047391749062393E-3</v>
      </c>
      <c r="D129" s="16">
        <f>'Ref. ACS-5-YR'!R1169</f>
        <v>815</v>
      </c>
      <c r="E129" s="55">
        <f>'Ref. ACS-5-YR'!S1169</f>
        <v>2.9792802936144704E-3</v>
      </c>
      <c r="F129" s="16">
        <f>'Ref. ACS-5-YR'!AB1169</f>
        <v>36908</v>
      </c>
      <c r="G129" s="55">
        <f>'Ref. ACS-5-YR'!AC1169</f>
        <v>3.0000000000000001E-3</v>
      </c>
    </row>
    <row r="130" spans="1:13" x14ac:dyDescent="0.3">
      <c r="A130" t="s">
        <v>1590</v>
      </c>
    </row>
    <row r="131" spans="1:13" s="72" customFormat="1" ht="29.4" customHeight="1" x14ac:dyDescent="0.3">
      <c r="A131" s="356" t="s">
        <v>2482</v>
      </c>
      <c r="B131" s="356"/>
      <c r="C131" s="356"/>
      <c r="D131" s="356"/>
      <c r="E131" s="356"/>
      <c r="F131" s="356"/>
      <c r="G131" s="356"/>
      <c r="I131" s="42"/>
      <c r="J131" s="42"/>
      <c r="K131" s="42"/>
      <c r="L131" s="275"/>
      <c r="M131" s="72" t="str">
        <f>A130</f>
        <v>Source: U.S. Census Bureau, ACS 16-20 (5-year Estimates), Table B25049</v>
      </c>
    </row>
    <row r="133" spans="1:13" x14ac:dyDescent="0.3">
      <c r="A133" s="1" t="s">
        <v>2472</v>
      </c>
      <c r="B133" s="114"/>
      <c r="C133" s="114" t="s">
        <v>180</v>
      </c>
      <c r="D133" s="114"/>
      <c r="E133" s="114" t="s">
        <v>180</v>
      </c>
      <c r="F133" s="114"/>
      <c r="G133" s="114" t="s">
        <v>180</v>
      </c>
      <c r="M133" s="61" t="s">
        <v>118</v>
      </c>
    </row>
    <row r="134" spans="1:13" ht="28.95" customHeight="1" x14ac:dyDescent="0.3">
      <c r="A134" s="156"/>
      <c r="B134" s="60" t="str">
        <f>B3</f>
        <v>City of McFarland</v>
      </c>
      <c r="C134" s="60" t="str">
        <f>B3</f>
        <v>City of McFarland</v>
      </c>
      <c r="D134" s="60" t="str">
        <f>B4</f>
        <v>Kern County</v>
      </c>
      <c r="E134" s="60" t="str">
        <f>B4</f>
        <v>Kern County</v>
      </c>
      <c r="F134" s="60" t="s">
        <v>174</v>
      </c>
      <c r="G134" s="60" t="s">
        <v>174</v>
      </c>
    </row>
    <row r="135" spans="1:13" x14ac:dyDescent="0.3">
      <c r="A135" s="13" t="s">
        <v>175</v>
      </c>
      <c r="B135" s="16">
        <f>'Ref. ACS-5-YR'!H1173</f>
        <v>2933</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1585</v>
      </c>
      <c r="B136" s="16">
        <f>'Ref. ACS-5-YR'!H1174</f>
        <v>1664</v>
      </c>
      <c r="C136" s="55">
        <f>'Ref. ACS-5-YR'!I1174</f>
        <v>0.5673371974087964</v>
      </c>
      <c r="D136" s="16">
        <f>'Ref. ACS-5-YR'!R1174</f>
        <v>161113</v>
      </c>
      <c r="E136" s="55">
        <f>'Ref. ACS-5-YR'!S1174</f>
        <v>0.58895801956454985</v>
      </c>
      <c r="F136" s="16">
        <f>'Ref. ACS-5-YR'!AB1174</f>
        <v>7241318</v>
      </c>
      <c r="G136" s="55">
        <f>'Ref. ACS-5-YR'!AC1174</f>
        <v>0.55300000000000005</v>
      </c>
    </row>
    <row r="137" spans="1:13" x14ac:dyDescent="0.3">
      <c r="A137" s="13" t="s">
        <v>1591</v>
      </c>
      <c r="B137" s="16">
        <f>'Ref. ACS-5-YR'!H1175</f>
        <v>1659</v>
      </c>
      <c r="C137" s="55">
        <f>'Ref. ACS-5-YR'!I1175</f>
        <v>0.56563245823389019</v>
      </c>
      <c r="D137" s="16">
        <f>'Ref. ACS-5-YR'!R1175</f>
        <v>160612</v>
      </c>
      <c r="E137" s="55">
        <f>'Ref. ACS-5-YR'!S1175</f>
        <v>0.58712658468467149</v>
      </c>
      <c r="F137" s="16">
        <f>'Ref. ACS-5-YR'!AB1175</f>
        <v>7217842</v>
      </c>
      <c r="G137" s="55">
        <f>'Ref. ACS-5-YR'!AC1175</f>
        <v>0.55100000000000005</v>
      </c>
    </row>
    <row r="138" spans="1:13" x14ac:dyDescent="0.3">
      <c r="A138" s="13" t="s">
        <v>1592</v>
      </c>
      <c r="B138" s="16">
        <f>'Ref. ACS-5-YR'!H1176</f>
        <v>5</v>
      </c>
      <c r="C138" s="55">
        <f>'Ref. ACS-5-YR'!I1176</f>
        <v>1.7047391749062393E-3</v>
      </c>
      <c r="D138" s="16">
        <f>'Ref. ACS-5-YR'!R1176</f>
        <v>501</v>
      </c>
      <c r="E138" s="55">
        <f>'Ref. ACS-5-YR'!S1176</f>
        <v>1.831434879878343E-3</v>
      </c>
      <c r="F138" s="16">
        <f>'Ref. ACS-5-YR'!AB1176</f>
        <v>23476</v>
      </c>
      <c r="G138" s="55">
        <f>'Ref. ACS-5-YR'!AC1176</f>
        <v>2E-3</v>
      </c>
    </row>
    <row r="139" spans="1:13" x14ac:dyDescent="0.3">
      <c r="A139" s="13" t="s">
        <v>1588</v>
      </c>
      <c r="B139" s="16">
        <f>'Ref. ACS-5-YR'!H1177</f>
        <v>1269</v>
      </c>
      <c r="C139" s="55">
        <f>'Ref. ACS-5-YR'!I1177</f>
        <v>0.43266280259120354</v>
      </c>
      <c r="D139" s="16">
        <f>'Ref. ACS-5-YR'!R1177</f>
        <v>112443</v>
      </c>
      <c r="E139" s="55">
        <f>'Ref. ACS-5-YR'!S1177</f>
        <v>0.41104198043545015</v>
      </c>
      <c r="F139" s="16">
        <f>'Ref. ACS-5-YR'!AB1177</f>
        <v>5861796</v>
      </c>
      <c r="G139" s="55">
        <f>'Ref. ACS-5-YR'!AC1177</f>
        <v>0.44700000000000001</v>
      </c>
    </row>
    <row r="140" spans="1:13" x14ac:dyDescent="0.3">
      <c r="A140" s="13" t="s">
        <v>1591</v>
      </c>
      <c r="B140" s="16">
        <f>'Ref. ACS-5-YR'!H1178</f>
        <v>1269</v>
      </c>
      <c r="C140" s="55">
        <f>'Ref. ACS-5-YR'!I1178</f>
        <v>0.43266280259120354</v>
      </c>
      <c r="D140" s="16">
        <f>'Ref. ACS-5-YR'!R1178</f>
        <v>110626</v>
      </c>
      <c r="E140" s="55">
        <f>'Ref. ACS-5-YR'!S1178</f>
        <v>0.404399830382079</v>
      </c>
      <c r="F140" s="16">
        <f>'Ref. ACS-5-YR'!AB1178</f>
        <v>5733612</v>
      </c>
      <c r="G140" s="55">
        <f>'Ref. ACS-5-YR'!AC1178</f>
        <v>0.438</v>
      </c>
    </row>
    <row r="141" spans="1:13" x14ac:dyDescent="0.3">
      <c r="A141" s="13" t="s">
        <v>1593</v>
      </c>
      <c r="B141" s="16">
        <f>'Ref. ACS-5-YR'!H1179</f>
        <v>0</v>
      </c>
      <c r="C141" s="55">
        <f>'Ref. ACS-5-YR'!I1179</f>
        <v>0</v>
      </c>
      <c r="D141" s="16">
        <f>'Ref. ACS-5-YR'!R1179</f>
        <v>1817</v>
      </c>
      <c r="E141" s="55">
        <f>'Ref. ACS-5-YR'!S1179</f>
        <v>6.6421500533711559E-3</v>
      </c>
      <c r="F141" s="16">
        <f>'Ref. ACS-5-YR'!AB1179</f>
        <v>128184</v>
      </c>
      <c r="G141" s="55">
        <f>'Ref. ACS-5-YR'!AC1179</f>
        <v>0.01</v>
      </c>
    </row>
    <row r="142" spans="1:13" x14ac:dyDescent="0.3">
      <c r="A142" t="s">
        <v>1594</v>
      </c>
      <c r="M142" s="42" t="str">
        <f>A142</f>
        <v>Source: U.S. Census Bureau, ACS 16-20 (5-year Estimates), Table B25053</v>
      </c>
    </row>
    <row r="143" spans="1:13" s="72" customFormat="1" ht="29.4" customHeight="1" x14ac:dyDescent="0.3">
      <c r="A143" s="356" t="s">
        <v>2482</v>
      </c>
      <c r="B143" s="356"/>
      <c r="C143" s="356"/>
      <c r="D143" s="356"/>
      <c r="E143" s="356"/>
      <c r="F143" s="356"/>
      <c r="G143" s="356"/>
      <c r="I143" s="42"/>
      <c r="J143" s="42"/>
      <c r="K143" s="42"/>
      <c r="L143" s="275"/>
    </row>
    <row r="145" spans="1:13" x14ac:dyDescent="0.3">
      <c r="A145" s="1" t="s">
        <v>1595</v>
      </c>
      <c r="M145" s="61" t="s">
        <v>1596</v>
      </c>
    </row>
    <row r="146" spans="1:13" x14ac:dyDescent="0.3">
      <c r="A146" s="48"/>
      <c r="B146" s="91">
        <v>2010</v>
      </c>
      <c r="C146" s="91">
        <v>2015</v>
      </c>
      <c r="D146" s="91">
        <v>2020</v>
      </c>
    </row>
    <row r="147" spans="1:13" x14ac:dyDescent="0.3">
      <c r="A147" s="13" t="s">
        <v>1597</v>
      </c>
      <c r="B147" s="6">
        <f>'Ref. ACS-5-YR Add.'!B28</f>
        <v>1351</v>
      </c>
      <c r="C147" s="6">
        <f>'Ref. ACS-5-YR Add.'!E28</f>
        <v>2112</v>
      </c>
      <c r="D147" s="6">
        <f>'Ref. ACS-5-YR Add.'!H28</f>
        <v>2311</v>
      </c>
    </row>
    <row r="148" spans="1:13" x14ac:dyDescent="0.3">
      <c r="A148" s="13" t="s">
        <v>1540</v>
      </c>
      <c r="B148" s="16">
        <f>'Ref. ACS-5-YR'!B924</f>
        <v>2693</v>
      </c>
      <c r="C148" s="16">
        <f>'Ref. ACS-5-YR'!E924</f>
        <v>2897</v>
      </c>
      <c r="D148" s="16">
        <f>'Ref. ACS-5-YR'!H924</f>
        <v>3010</v>
      </c>
      <c r="L148" s="271"/>
    </row>
    <row r="149" spans="1:13" x14ac:dyDescent="0.3">
      <c r="A149" s="13" t="s">
        <v>1598</v>
      </c>
      <c r="B149" s="86">
        <f>B147/B148</f>
        <v>0.50167099888600075</v>
      </c>
      <c r="C149" s="86">
        <f>C147/C148</f>
        <v>0.72903003106662068</v>
      </c>
      <c r="D149" s="86">
        <f>D147/D148</f>
        <v>0.76777408637873756</v>
      </c>
      <c r="L149" s="270"/>
    </row>
    <row r="150" spans="1:13" x14ac:dyDescent="0.3">
      <c r="A150" t="s">
        <v>1599</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2474</v>
      </c>
      <c r="M163" s="61" t="s">
        <v>1600</v>
      </c>
    </row>
    <row r="164" spans="1:13" ht="28.95" customHeight="1" x14ac:dyDescent="0.3">
      <c r="A164" s="80"/>
      <c r="B164" s="60" t="str">
        <f>B3</f>
        <v>City of McFarland</v>
      </c>
      <c r="C164" s="60" t="s">
        <v>180</v>
      </c>
      <c r="D164" s="60" t="str">
        <f>B4</f>
        <v>Kern County</v>
      </c>
      <c r="E164" s="60" t="s">
        <v>180</v>
      </c>
      <c r="F164" s="60" t="s">
        <v>174</v>
      </c>
      <c r="G164" s="60" t="s">
        <v>180</v>
      </c>
      <c r="H164" s="58"/>
      <c r="I164" s="58"/>
      <c r="J164" s="58"/>
      <c r="K164" s="58"/>
    </row>
    <row r="165" spans="1:13" x14ac:dyDescent="0.3">
      <c r="A165" s="13" t="s">
        <v>181</v>
      </c>
      <c r="B165" s="16">
        <f>'Ref. ACS-5-YR'!H988</f>
        <v>77</v>
      </c>
      <c r="C165" s="55"/>
      <c r="D165" s="16">
        <f>'Ref. ACS-5-YR'!R988</f>
        <v>25623</v>
      </c>
      <c r="E165" s="55"/>
      <c r="F165" s="16">
        <f>'Ref. ACS-5-YR'!AB988</f>
        <v>1107831</v>
      </c>
      <c r="G165" s="55"/>
      <c r="H165" s="54"/>
      <c r="I165" s="54"/>
      <c r="J165" s="54"/>
      <c r="K165" s="54"/>
      <c r="M165" s="52"/>
    </row>
    <row r="166" spans="1:13" x14ac:dyDescent="0.3">
      <c r="A166" s="13" t="s">
        <v>1601</v>
      </c>
      <c r="B166" s="16">
        <f>'Ref. ACS-5-YR'!H989</f>
        <v>9</v>
      </c>
      <c r="C166" s="55">
        <f>'Ref. ACS-5-YR'!I989</f>
        <v>0.11688311688311688</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1602</v>
      </c>
      <c r="B167" s="16">
        <f>'Ref. ACS-5-YR'!H990</f>
        <v>0</v>
      </c>
      <c r="C167" s="55">
        <f>'Ref. ACS-5-YR'!I990</f>
        <v>0</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1603</v>
      </c>
      <c r="B168" s="16">
        <f>'Ref. ACS-5-YR'!H991</f>
        <v>28</v>
      </c>
      <c r="C168" s="55">
        <f>'Ref. ACS-5-YR'!I991</f>
        <v>0.36363636363636365</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1604</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1605</v>
      </c>
      <c r="B170" s="16">
        <f>'Ref. ACS-5-YR'!H993</f>
        <v>10</v>
      </c>
      <c r="C170" s="55">
        <f>'Ref. ACS-5-YR'!I993</f>
        <v>0.12987012987012986</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1606</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1607</v>
      </c>
      <c r="B172" s="16">
        <f>'Ref. ACS-5-YR'!H995</f>
        <v>30</v>
      </c>
      <c r="C172" s="55">
        <f>'Ref. ACS-5-YR'!I995</f>
        <v>0.38961038961038963</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1608</v>
      </c>
      <c r="L173" s="283"/>
    </row>
    <row r="174" spans="1:13" x14ac:dyDescent="0.3">
      <c r="A174" s="365" t="s">
        <v>2475</v>
      </c>
      <c r="B174" s="365"/>
      <c r="C174" s="365"/>
      <c r="D174" s="365"/>
      <c r="E174" s="365"/>
      <c r="F174" s="365"/>
      <c r="G174" s="365"/>
      <c r="H174" s="365"/>
      <c r="I174" s="365"/>
      <c r="J174" s="365"/>
      <c r="K174" s="365"/>
      <c r="L174" s="283"/>
    </row>
    <row r="175" spans="1:13" ht="14.4" customHeight="1" x14ac:dyDescent="0.3">
      <c r="A175" s="365"/>
      <c r="B175" s="365"/>
      <c r="C175" s="365"/>
      <c r="D175" s="365"/>
      <c r="E175" s="365"/>
      <c r="F175" s="365"/>
      <c r="G175" s="365"/>
      <c r="H175" s="365"/>
      <c r="I175" s="365"/>
      <c r="J175" s="365"/>
      <c r="K175" s="365"/>
      <c r="L175" s="283"/>
    </row>
    <row r="176" spans="1:13" x14ac:dyDescent="0.3">
      <c r="A176" s="365"/>
      <c r="B176" s="365"/>
      <c r="C176" s="365"/>
      <c r="D176" s="365"/>
      <c r="E176" s="365"/>
      <c r="F176" s="365"/>
      <c r="G176" s="365"/>
      <c r="H176" s="365"/>
      <c r="I176" s="365"/>
      <c r="J176" s="365"/>
      <c r="K176" s="365"/>
      <c r="L176" s="283"/>
    </row>
    <row r="177" spans="1:13" x14ac:dyDescent="0.3">
      <c r="A177" s="365"/>
      <c r="B177" s="365"/>
      <c r="C177" s="365"/>
      <c r="D177" s="365"/>
      <c r="E177" s="365"/>
      <c r="F177" s="365"/>
      <c r="G177" s="365"/>
      <c r="H177" s="365"/>
      <c r="I177" s="365"/>
      <c r="J177" s="365"/>
      <c r="K177" s="365"/>
      <c r="L177" s="283"/>
    </row>
    <row r="178" spans="1:13" x14ac:dyDescent="0.3">
      <c r="A178" s="365"/>
      <c r="B178" s="365"/>
      <c r="C178" s="365"/>
      <c r="D178" s="365"/>
      <c r="E178" s="365"/>
      <c r="F178" s="365"/>
      <c r="G178" s="365"/>
      <c r="H178" s="365"/>
      <c r="I178" s="365"/>
      <c r="J178" s="365"/>
      <c r="K178" s="365"/>
      <c r="L178" s="283"/>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3"/>
    </row>
    <row r="180" spans="1:13" x14ac:dyDescent="0.3">
      <c r="A180" s="365"/>
      <c r="B180" s="365"/>
      <c r="C180" s="365"/>
      <c r="D180" s="365"/>
      <c r="E180" s="365"/>
      <c r="F180" s="365"/>
      <c r="G180" s="365"/>
      <c r="H180" s="365"/>
      <c r="I180" s="365"/>
      <c r="J180" s="365"/>
      <c r="K180" s="365"/>
      <c r="L180" s="283"/>
    </row>
    <row r="181" spans="1:13" x14ac:dyDescent="0.3">
      <c r="A181" s="365"/>
      <c r="B181" s="365"/>
      <c r="C181" s="365"/>
      <c r="D181" s="365"/>
      <c r="E181" s="365"/>
      <c r="F181" s="365"/>
      <c r="G181" s="365"/>
      <c r="H181" s="365"/>
      <c r="I181" s="365"/>
      <c r="J181" s="365"/>
      <c r="K181" s="365"/>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1609</v>
      </c>
      <c r="C184" s="114" t="s">
        <v>180</v>
      </c>
      <c r="D184" s="114"/>
      <c r="E184" s="114" t="s">
        <v>180</v>
      </c>
      <c r="F184" s="114"/>
      <c r="G184" s="114" t="s">
        <v>180</v>
      </c>
      <c r="M184" s="61" t="s">
        <v>2498</v>
      </c>
    </row>
    <row r="185" spans="1:13" ht="28.2" customHeight="1" x14ac:dyDescent="0.3">
      <c r="A185" s="80"/>
      <c r="B185" s="60" t="str">
        <f>B3</f>
        <v>City of McFarland</v>
      </c>
      <c r="C185" s="60" t="str">
        <f>B3</f>
        <v>City of McFarland</v>
      </c>
      <c r="D185" s="60" t="str">
        <f>B4</f>
        <v>Kern County</v>
      </c>
      <c r="E185" s="60" t="str">
        <f>B4</f>
        <v>Kern County</v>
      </c>
      <c r="F185" s="60" t="s">
        <v>174</v>
      </c>
      <c r="G185" s="60" t="s">
        <v>174</v>
      </c>
      <c r="H185" s="58"/>
      <c r="I185" s="58"/>
      <c r="J185" s="58"/>
      <c r="K185" s="58"/>
      <c r="L185" s="271"/>
    </row>
    <row r="186" spans="1:13" x14ac:dyDescent="0.3">
      <c r="A186" s="13" t="s">
        <v>175</v>
      </c>
      <c r="B186" s="16">
        <f>'Ref. ACS-5-YR'!H1049</f>
        <v>2933</v>
      </c>
      <c r="C186" s="55"/>
      <c r="D186" s="16">
        <f>'Ref. ACS-5-YR'!R1049</f>
        <v>273556</v>
      </c>
      <c r="E186" s="55"/>
      <c r="F186" s="16">
        <f>'Ref. ACS-5-YR'!AB1049</f>
        <v>13103114</v>
      </c>
      <c r="G186" s="55"/>
      <c r="H186" s="54"/>
      <c r="I186" s="54"/>
      <c r="J186" s="54"/>
      <c r="K186" s="54"/>
      <c r="L186" s="270"/>
      <c r="M186" s="84"/>
    </row>
    <row r="187" spans="1:13" x14ac:dyDescent="0.3">
      <c r="A187" s="13" t="s">
        <v>1610</v>
      </c>
      <c r="B187" s="16">
        <f>'Ref. ACS-5-YR'!H1051+'Ref. ACS-5-YR'!H1057</f>
        <v>886</v>
      </c>
      <c r="C187" s="55">
        <f>'Ref. ACS-5-YR'!I1051+'Ref. ACS-5-YR'!I1057</f>
        <v>0.30207978179338563</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1611</v>
      </c>
      <c r="B188" s="16">
        <f>'Ref. ACS-5-YR'!H1052+'Ref. ACS-5-YR'!H1058</f>
        <v>1571</v>
      </c>
      <c r="C188" s="55">
        <f>'Ref. ACS-5-YR'!I1052+'Ref. ACS-5-YR'!I1058</f>
        <v>0.5356290487555404</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1612</v>
      </c>
      <c r="B189" s="16">
        <f>'Ref. ACS-5-YR'!H1053+'Ref. ACS-5-YR'!H1059</f>
        <v>405</v>
      </c>
      <c r="C189" s="55">
        <f>'Ref. ACS-5-YR'!I1053+'Ref. ACS-5-YR'!I1059</f>
        <v>0.13808387316740539</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1613</v>
      </c>
      <c r="B190" s="16">
        <f>'Ref. ACS-5-YR'!H1054+'Ref. ACS-5-YR'!H1060</f>
        <v>65</v>
      </c>
      <c r="C190" s="55">
        <f>'Ref. ACS-5-YR'!I1054+'Ref. ACS-5-YR'!I1060</f>
        <v>2.2161609273781111E-2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1614</v>
      </c>
      <c r="B191" s="16">
        <f>'Ref. ACS-5-YR'!H1055+'Ref. ACS-5-YR'!H1061</f>
        <v>6</v>
      </c>
      <c r="C191" s="55">
        <f>'Ref. ACS-5-YR'!I1055+'Ref. ACS-5-YR'!I1061</f>
        <v>2.0456870098874871E-3</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2434</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2499</v>
      </c>
    </row>
    <row r="198" spans="1:13" x14ac:dyDescent="0.3">
      <c r="B198" s="85"/>
      <c r="C198" s="85"/>
      <c r="D198" s="85"/>
      <c r="E198" s="85"/>
      <c r="F198" s="85"/>
      <c r="G198" s="85"/>
      <c r="H198" s="85"/>
      <c r="I198" s="85"/>
      <c r="J198" s="85"/>
      <c r="K198" s="85"/>
      <c r="L198" s="270"/>
      <c r="M198" s="96"/>
    </row>
    <row r="199" spans="1:13" x14ac:dyDescent="0.3">
      <c r="A199" s="1" t="s">
        <v>1615</v>
      </c>
      <c r="C199" s="114" t="s">
        <v>180</v>
      </c>
      <c r="D199" s="114"/>
      <c r="E199" s="114" t="s">
        <v>180</v>
      </c>
      <c r="F199" s="114"/>
      <c r="G199" s="114" t="s">
        <v>180</v>
      </c>
      <c r="H199" s="85"/>
      <c r="I199" s="85"/>
      <c r="J199" s="85"/>
      <c r="K199" s="85"/>
      <c r="L199" s="270"/>
      <c r="M199" s="61" t="s">
        <v>2507</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175</v>
      </c>
      <c r="B201" s="16">
        <f>'Ref. ACS-5-YR'!B1049</f>
        <v>2573</v>
      </c>
      <c r="C201" s="55"/>
      <c r="D201" s="16">
        <f>'Ref. ACS-5-YR'!E1049</f>
        <v>2840</v>
      </c>
      <c r="E201" s="55"/>
      <c r="F201" s="16">
        <f>'Ref. ACS-5-YR'!H1049</f>
        <v>2933</v>
      </c>
      <c r="G201" s="55"/>
      <c r="H201" s="85"/>
      <c r="I201" s="85"/>
      <c r="J201" s="85"/>
      <c r="K201" s="85"/>
      <c r="L201" s="270"/>
      <c r="M201" s="96"/>
    </row>
    <row r="202" spans="1:13" x14ac:dyDescent="0.3">
      <c r="A202" s="7" t="s">
        <v>1585</v>
      </c>
      <c r="B202" s="118">
        <f>'Ref. ACS-5-YR'!B1050</f>
        <v>1440</v>
      </c>
      <c r="C202" s="119">
        <f>'Ref. ACS-5-YR'!C1050</f>
        <v>0.5596579867858531</v>
      </c>
      <c r="D202" s="118">
        <f>'Ref. ACS-5-YR'!E1050</f>
        <v>1536</v>
      </c>
      <c r="E202" s="119">
        <f>'Ref. ACS-5-YR'!F1050</f>
        <v>0.54084507042253516</v>
      </c>
      <c r="F202" s="118">
        <f>'Ref. ACS-5-YR'!H1050</f>
        <v>1664</v>
      </c>
      <c r="G202" s="119">
        <f>'Ref. ACS-5-YR'!I1050</f>
        <v>0.5673371974087964</v>
      </c>
      <c r="H202" s="85"/>
      <c r="I202" s="85"/>
      <c r="J202" s="85"/>
      <c r="K202" s="85"/>
      <c r="L202" s="270"/>
      <c r="M202" s="96"/>
    </row>
    <row r="203" spans="1:13" x14ac:dyDescent="0.3">
      <c r="A203" s="13" t="s">
        <v>1616</v>
      </c>
      <c r="B203" s="16">
        <f>'Ref. ACS-5-YR'!B1051</f>
        <v>495</v>
      </c>
      <c r="C203" s="55">
        <f>B203/$B$202</f>
        <v>0.34375</v>
      </c>
      <c r="D203" s="16">
        <f>'Ref. ACS-5-YR'!E1051</f>
        <v>521</v>
      </c>
      <c r="E203" s="55">
        <f>D203/$D$202</f>
        <v>0.33919270833333331</v>
      </c>
      <c r="F203" s="16">
        <f>'Ref. ACS-5-YR'!H1051</f>
        <v>659</v>
      </c>
      <c r="G203" s="55">
        <f>F203/$F$202</f>
        <v>0.39603365384615385</v>
      </c>
      <c r="H203" s="85"/>
      <c r="I203" s="85"/>
      <c r="J203" s="85"/>
      <c r="K203" s="85"/>
      <c r="L203" s="270"/>
      <c r="M203" s="96"/>
    </row>
    <row r="204" spans="1:13" x14ac:dyDescent="0.3">
      <c r="A204" s="13" t="s">
        <v>1617</v>
      </c>
      <c r="B204" s="16">
        <f>'Ref. ACS-5-YR'!B1052</f>
        <v>767</v>
      </c>
      <c r="C204" s="55">
        <f t="shared" ref="C204:C207" si="0">B204/$B$202</f>
        <v>0.53263888888888888</v>
      </c>
      <c r="D204" s="16">
        <f>'Ref. ACS-5-YR'!E1052</f>
        <v>828</v>
      </c>
      <c r="E204" s="55">
        <f t="shared" ref="E204:E207" si="1">D204/$D$202</f>
        <v>0.5390625</v>
      </c>
      <c r="F204" s="16">
        <f>'Ref. ACS-5-YR'!H1052</f>
        <v>788</v>
      </c>
      <c r="G204" s="55">
        <f t="shared" ref="G204:G207" si="2">F204/$F$202</f>
        <v>0.47355769230769229</v>
      </c>
      <c r="H204" s="85"/>
      <c r="I204" s="85"/>
      <c r="J204" s="85"/>
      <c r="K204" s="85"/>
      <c r="L204" s="270"/>
      <c r="M204" s="96"/>
    </row>
    <row r="205" spans="1:13" x14ac:dyDescent="0.3">
      <c r="A205" s="13" t="s">
        <v>1618</v>
      </c>
      <c r="B205" s="16">
        <f>'Ref. ACS-5-YR'!B1053</f>
        <v>142</v>
      </c>
      <c r="C205" s="55">
        <f t="shared" si="0"/>
        <v>9.8611111111111108E-2</v>
      </c>
      <c r="D205" s="16">
        <f>'Ref. ACS-5-YR'!E1053</f>
        <v>134</v>
      </c>
      <c r="E205" s="55">
        <f t="shared" si="1"/>
        <v>8.7239583333333329E-2</v>
      </c>
      <c r="F205" s="16">
        <f>'Ref. ACS-5-YR'!H1053</f>
        <v>200</v>
      </c>
      <c r="G205" s="55">
        <f t="shared" si="2"/>
        <v>0.1201923076923077</v>
      </c>
      <c r="H205" s="85"/>
      <c r="I205" s="85"/>
      <c r="J205" s="85"/>
      <c r="K205" s="85"/>
      <c r="L205" s="270"/>
      <c r="M205" s="96"/>
    </row>
    <row r="206" spans="1:13" x14ac:dyDescent="0.3">
      <c r="A206" s="13" t="s">
        <v>1619</v>
      </c>
      <c r="B206" s="16">
        <f>'Ref. ACS-5-YR'!B1054</f>
        <v>26</v>
      </c>
      <c r="C206" s="55">
        <f t="shared" si="0"/>
        <v>1.8055555555555554E-2</v>
      </c>
      <c r="D206" s="16">
        <f>'Ref. ACS-5-YR'!E1054</f>
        <v>28</v>
      </c>
      <c r="E206" s="55">
        <f t="shared" si="1"/>
        <v>1.8229166666666668E-2</v>
      </c>
      <c r="F206" s="16">
        <f>'Ref. ACS-5-YR'!H1054</f>
        <v>11</v>
      </c>
      <c r="G206" s="55">
        <f t="shared" si="2"/>
        <v>6.610576923076923E-3</v>
      </c>
      <c r="H206" s="85"/>
      <c r="I206" s="85"/>
      <c r="J206" s="85"/>
      <c r="K206" s="85"/>
      <c r="L206" s="270"/>
      <c r="M206" s="96"/>
    </row>
    <row r="207" spans="1:13" x14ac:dyDescent="0.3">
      <c r="A207" s="13" t="s">
        <v>1620</v>
      </c>
      <c r="B207" s="16">
        <f>'Ref. ACS-5-YR'!B1055</f>
        <v>10</v>
      </c>
      <c r="C207" s="55">
        <f t="shared" si="0"/>
        <v>6.9444444444444441E-3</v>
      </c>
      <c r="D207" s="16">
        <f>'Ref. ACS-5-YR'!E1055</f>
        <v>25</v>
      </c>
      <c r="E207" s="55">
        <f t="shared" si="1"/>
        <v>1.6276041666666668E-2</v>
      </c>
      <c r="F207" s="16">
        <f>'Ref. ACS-5-YR'!H1055</f>
        <v>6</v>
      </c>
      <c r="G207" s="55">
        <f t="shared" si="2"/>
        <v>3.605769230769231E-3</v>
      </c>
      <c r="H207" s="85"/>
      <c r="I207" s="85"/>
      <c r="J207" s="85"/>
      <c r="K207" s="85"/>
      <c r="L207" s="270"/>
      <c r="M207" s="96"/>
    </row>
    <row r="208" spans="1:13" x14ac:dyDescent="0.3">
      <c r="A208" s="7" t="s">
        <v>1588</v>
      </c>
      <c r="B208" s="118">
        <f>'Ref. ACS-5-YR'!B1056</f>
        <v>1133</v>
      </c>
      <c r="C208" s="119">
        <f>'Ref. ACS-5-YR'!C1056</f>
        <v>0.4403420132141469</v>
      </c>
      <c r="D208" s="118">
        <f>'Ref. ACS-5-YR'!E1056</f>
        <v>1304</v>
      </c>
      <c r="E208" s="119">
        <f>'Ref. ACS-5-YR'!F1056</f>
        <v>0.45915492957746479</v>
      </c>
      <c r="F208" s="118">
        <f>'Ref. ACS-5-YR'!H1056</f>
        <v>1269</v>
      </c>
      <c r="G208" s="119">
        <f>'Ref. ACS-5-YR'!I1056</f>
        <v>0.43266280259120354</v>
      </c>
      <c r="H208" s="85"/>
      <c r="I208" s="85"/>
      <c r="J208" s="85"/>
      <c r="K208" s="85"/>
      <c r="L208" s="270"/>
      <c r="M208" s="96"/>
    </row>
    <row r="209" spans="1:13" x14ac:dyDescent="0.3">
      <c r="A209" s="13" t="s">
        <v>1621</v>
      </c>
      <c r="B209" s="16">
        <f>'Ref. ACS-5-YR'!B1057</f>
        <v>234</v>
      </c>
      <c r="C209" s="55">
        <f>B209/$B$208</f>
        <v>0.20653133274492497</v>
      </c>
      <c r="D209" s="16">
        <f>'Ref. ACS-5-YR'!E1057</f>
        <v>172</v>
      </c>
      <c r="E209" s="55">
        <f>D209/$D$208</f>
        <v>0.13190184049079753</v>
      </c>
      <c r="F209" s="16">
        <f>'Ref. ACS-5-YR'!H1057</f>
        <v>227</v>
      </c>
      <c r="G209" s="55">
        <f>F209/$F$208</f>
        <v>0.17888100866824272</v>
      </c>
      <c r="H209" s="85"/>
      <c r="I209" s="85"/>
      <c r="J209" s="85"/>
      <c r="K209" s="85"/>
      <c r="L209" s="270"/>
      <c r="M209" s="96"/>
    </row>
    <row r="210" spans="1:13" x14ac:dyDescent="0.3">
      <c r="A210" s="13" t="s">
        <v>1622</v>
      </c>
      <c r="B210" s="16">
        <f>'Ref. ACS-5-YR'!B1058</f>
        <v>582</v>
      </c>
      <c r="C210" s="55">
        <f t="shared" ref="C210:C213" si="3">B210/$B$208</f>
        <v>0.51368049426301854</v>
      </c>
      <c r="D210" s="16">
        <f>'Ref. ACS-5-YR'!E1058</f>
        <v>747</v>
      </c>
      <c r="E210" s="55">
        <f t="shared" ref="E210:E213" si="4">D210/$D$208</f>
        <v>0.57285276073619629</v>
      </c>
      <c r="F210" s="16">
        <f>'Ref. ACS-5-YR'!H1058</f>
        <v>783</v>
      </c>
      <c r="G210" s="55">
        <f t="shared" ref="G210:G213" si="5">F210/$F$208</f>
        <v>0.61702127659574468</v>
      </c>
      <c r="H210" s="85"/>
      <c r="I210" s="85"/>
      <c r="J210" s="85"/>
      <c r="K210" s="85"/>
      <c r="L210" s="270"/>
      <c r="M210" s="96"/>
    </row>
    <row r="211" spans="1:13" x14ac:dyDescent="0.3">
      <c r="A211" s="13" t="s">
        <v>1623</v>
      </c>
      <c r="B211" s="16">
        <f>'Ref. ACS-5-YR'!B1059</f>
        <v>220</v>
      </c>
      <c r="C211" s="55">
        <f t="shared" si="3"/>
        <v>0.1941747572815534</v>
      </c>
      <c r="D211" s="16">
        <f>'Ref. ACS-5-YR'!E1059</f>
        <v>294</v>
      </c>
      <c r="E211" s="55">
        <f t="shared" si="4"/>
        <v>0.22546012269938651</v>
      </c>
      <c r="F211" s="16">
        <f>'Ref. ACS-5-YR'!H1059</f>
        <v>205</v>
      </c>
      <c r="G211" s="55">
        <f t="shared" si="5"/>
        <v>0.16154452324665092</v>
      </c>
      <c r="H211" s="85"/>
      <c r="I211" s="85"/>
      <c r="J211" s="85"/>
      <c r="K211" s="85"/>
      <c r="L211" s="270"/>
      <c r="M211" s="96"/>
    </row>
    <row r="212" spans="1:13" x14ac:dyDescent="0.3">
      <c r="A212" s="13" t="s">
        <v>1624</v>
      </c>
      <c r="B212" s="16">
        <f>'Ref. ACS-5-YR'!B1060</f>
        <v>97</v>
      </c>
      <c r="C212" s="55">
        <f t="shared" si="3"/>
        <v>8.5613415710503085E-2</v>
      </c>
      <c r="D212" s="16">
        <f>'Ref. ACS-5-YR'!E1060</f>
        <v>64</v>
      </c>
      <c r="E212" s="55">
        <f t="shared" si="4"/>
        <v>4.9079754601226995E-2</v>
      </c>
      <c r="F212" s="16">
        <f>'Ref. ACS-5-YR'!H1060</f>
        <v>54</v>
      </c>
      <c r="G212" s="55">
        <f t="shared" si="5"/>
        <v>4.2553191489361701E-2</v>
      </c>
      <c r="H212" s="85"/>
      <c r="I212" s="85"/>
      <c r="J212" s="85"/>
      <c r="K212" s="85"/>
      <c r="M212" s="84"/>
    </row>
    <row r="213" spans="1:13" x14ac:dyDescent="0.3">
      <c r="A213" s="13" t="s">
        <v>1625</v>
      </c>
      <c r="B213" s="16">
        <f>'Ref. ACS-5-YR'!B1061</f>
        <v>0</v>
      </c>
      <c r="C213" s="55">
        <f t="shared" si="3"/>
        <v>0</v>
      </c>
      <c r="D213" s="16">
        <f>'Ref. ACS-5-YR'!E1061</f>
        <v>27</v>
      </c>
      <c r="E213" s="55">
        <f t="shared" si="4"/>
        <v>2.0705521472392636E-2</v>
      </c>
      <c r="F213" s="16">
        <f>'Ref. ACS-5-YR'!H1061</f>
        <v>0</v>
      </c>
      <c r="G213" s="55">
        <f t="shared" si="5"/>
        <v>0</v>
      </c>
      <c r="H213" s="85"/>
    </row>
    <row r="214" spans="1:13" x14ac:dyDescent="0.3">
      <c r="A214" t="s">
        <v>1626</v>
      </c>
      <c r="M214" s="42" t="str">
        <f>A214</f>
        <v>Source: U.S. Census Bureau, ACS 06-10, 11-15, 16-20 (5-year Estimates), Table B25014</v>
      </c>
    </row>
    <row r="215" spans="1:13" ht="43.2" x14ac:dyDescent="0.3">
      <c r="M215" s="84" t="s">
        <v>2499</v>
      </c>
    </row>
    <row r="217" spans="1:13" x14ac:dyDescent="0.3">
      <c r="A217" s="1" t="s">
        <v>1627</v>
      </c>
      <c r="M217" s="61" t="s">
        <v>1628</v>
      </c>
    </row>
    <row r="218" spans="1:13" ht="28.95" customHeight="1" x14ac:dyDescent="0.3">
      <c r="A218" s="48" t="s">
        <v>173</v>
      </c>
      <c r="B218" s="60" t="str">
        <f>B3</f>
        <v>City of McFarland</v>
      </c>
      <c r="C218" s="60" t="s">
        <v>180</v>
      </c>
      <c r="D218" s="60" t="str">
        <f>B4</f>
        <v>Kern County</v>
      </c>
      <c r="E218" s="60" t="s">
        <v>180</v>
      </c>
      <c r="F218" s="60" t="s">
        <v>174</v>
      </c>
      <c r="G218" s="60" t="s">
        <v>180</v>
      </c>
      <c r="H218" s="58"/>
      <c r="I218" s="58"/>
      <c r="J218" s="58"/>
      <c r="K218" s="58"/>
      <c r="M218" s="37"/>
    </row>
    <row r="219" spans="1:13" x14ac:dyDescent="0.3">
      <c r="A219" s="7" t="s">
        <v>1542</v>
      </c>
      <c r="B219" s="16">
        <f>'Ref. ACS-5-YR'!H1145</f>
        <v>2933</v>
      </c>
      <c r="C219" s="55"/>
      <c r="D219" s="16">
        <f>'Ref. ACS-5-YR'!R1145</f>
        <v>273556</v>
      </c>
      <c r="E219" s="55"/>
      <c r="F219" s="16">
        <f>'Ref. ACS-5-YR'!AB1145</f>
        <v>13103114</v>
      </c>
      <c r="G219" s="55"/>
      <c r="H219" s="54"/>
      <c r="I219" s="54"/>
      <c r="J219" s="54"/>
      <c r="K219" s="54"/>
    </row>
    <row r="220" spans="1:13" x14ac:dyDescent="0.3">
      <c r="A220" s="13" t="s">
        <v>1382</v>
      </c>
      <c r="B220" s="16">
        <f>'Ref. ACS-5-YR'!H1146</f>
        <v>1664</v>
      </c>
      <c r="C220" s="55">
        <f>'Ref. ACS-5-YR'!I1146</f>
        <v>0.5673371974087964</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1386</v>
      </c>
      <c r="B221" s="16">
        <f>'Ref. ACS-5-YR'!H1153</f>
        <v>1269</v>
      </c>
      <c r="C221" s="55">
        <f>'Ref. ACS-5-YR'!I1153</f>
        <v>0.43266280259120354</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1629</v>
      </c>
      <c r="L222" s="270"/>
    </row>
    <row r="223" spans="1:13" x14ac:dyDescent="0.3">
      <c r="L223" s="270"/>
    </row>
    <row r="224" spans="1:13" x14ac:dyDescent="0.3">
      <c r="A224" s="1" t="s">
        <v>1630</v>
      </c>
      <c r="L224" s="270"/>
    </row>
    <row r="225" spans="1:13" x14ac:dyDescent="0.3">
      <c r="A225" s="80"/>
      <c r="B225" s="90" t="s">
        <v>1631</v>
      </c>
      <c r="C225" s="90" t="s">
        <v>1632</v>
      </c>
      <c r="D225" s="90" t="s">
        <v>1633</v>
      </c>
      <c r="E225" s="90" t="s">
        <v>1634</v>
      </c>
      <c r="F225" s="90">
        <v>2020</v>
      </c>
      <c r="H225" s="52"/>
      <c r="I225" s="52"/>
      <c r="J225" s="52"/>
      <c r="K225" s="52"/>
      <c r="L225" s="270"/>
    </row>
    <row r="226" spans="1:13" x14ac:dyDescent="0.3">
      <c r="A226" s="7" t="s">
        <v>1542</v>
      </c>
      <c r="B226" s="16">
        <f>B227+B229</f>
        <v>2754</v>
      </c>
      <c r="C226" s="16">
        <f>C227+C229</f>
        <v>1685</v>
      </c>
      <c r="D226" s="16">
        <f>D227+D229</f>
        <v>1990</v>
      </c>
      <c r="E226" s="16">
        <f>E227+E229</f>
        <v>2599</v>
      </c>
      <c r="F226" s="16">
        <f>'Ref. ACS-5-YR'!H1145</f>
        <v>2933</v>
      </c>
      <c r="H226" s="2"/>
      <c r="I226" s="2"/>
      <c r="J226" s="2"/>
      <c r="K226" s="2"/>
      <c r="L226" s="270"/>
    </row>
    <row r="227" spans="1:13" x14ac:dyDescent="0.3">
      <c r="A227" s="13" t="s">
        <v>1382</v>
      </c>
      <c r="B227" s="16">
        <f>'Ref. DC-1980'!B22</f>
        <v>1290</v>
      </c>
      <c r="C227" s="16">
        <f>'Ref. DC-1990'!B15</f>
        <v>1009</v>
      </c>
      <c r="D227" s="16">
        <f>'Ref. DC-2000'!B44</f>
        <v>1158</v>
      </c>
      <c r="E227" s="16">
        <f>'Ref. DC-2010'!B52+'Ref. DC-2010'!B53</f>
        <v>1488</v>
      </c>
      <c r="F227" s="16">
        <f>'Ref. ACS-5-YR'!H1146</f>
        <v>1664</v>
      </c>
      <c r="H227" s="2"/>
      <c r="I227" s="2"/>
      <c r="J227" s="2"/>
      <c r="K227" s="2"/>
      <c r="L227" s="270"/>
    </row>
    <row r="228" spans="1:13" x14ac:dyDescent="0.3">
      <c r="A228" s="13" t="s">
        <v>1397</v>
      </c>
      <c r="B228" s="55">
        <f>B227/(B227+B229)</f>
        <v>0.4684095860566449</v>
      </c>
      <c r="C228" s="55">
        <f>C227/(C227+C229)</f>
        <v>0.59881305637982196</v>
      </c>
      <c r="D228" s="55">
        <f>D227/(D227+D229)</f>
        <v>0.58190954773869352</v>
      </c>
      <c r="E228" s="55">
        <f>E227/(E227+E229)</f>
        <v>0.57252789534436321</v>
      </c>
      <c r="F228" s="55">
        <f>F227/(F227+F229)</f>
        <v>0.5673371974087964</v>
      </c>
      <c r="H228" s="54"/>
      <c r="I228" s="54"/>
      <c r="J228" s="54"/>
      <c r="K228" s="54"/>
      <c r="L228" s="270"/>
    </row>
    <row r="229" spans="1:13" x14ac:dyDescent="0.3">
      <c r="A229" s="13" t="s">
        <v>1386</v>
      </c>
      <c r="B229" s="16">
        <f>'Ref. DC-1980'!B21</f>
        <v>1464</v>
      </c>
      <c r="C229" s="16">
        <f>'Ref. DC-1990'!B16</f>
        <v>676</v>
      </c>
      <c r="D229" s="16">
        <f>'Ref. DC-2000'!B45</f>
        <v>832</v>
      </c>
      <c r="E229" s="16">
        <f>'Ref. DC-2010'!B54</f>
        <v>1111</v>
      </c>
      <c r="F229" s="16">
        <f>'Ref. ACS-5-YR'!H1153</f>
        <v>1269</v>
      </c>
      <c r="H229" s="2"/>
      <c r="I229" s="2"/>
      <c r="J229" s="2"/>
      <c r="K229" s="2"/>
      <c r="L229" s="270"/>
    </row>
    <row r="230" spans="1:13" x14ac:dyDescent="0.3">
      <c r="A230" s="13" t="s">
        <v>1389</v>
      </c>
      <c r="B230" s="55">
        <f>B229/(B229+B227)</f>
        <v>0.53159041394335516</v>
      </c>
      <c r="C230" s="55">
        <f>C229/(C229+C227)</f>
        <v>0.40118694362017804</v>
      </c>
      <c r="D230" s="55">
        <f>D229/(D229+D227)</f>
        <v>0.41809045226130653</v>
      </c>
      <c r="E230" s="55">
        <f>E229/(E229+E227)</f>
        <v>0.42747210465563679</v>
      </c>
      <c r="F230" s="55">
        <f>F229/(F229+F227)</f>
        <v>0.43266280259120354</v>
      </c>
      <c r="H230" s="54"/>
      <c r="I230" s="54"/>
      <c r="J230" s="54"/>
      <c r="K230" s="54"/>
      <c r="L230" s="270"/>
    </row>
    <row r="231" spans="1:13" x14ac:dyDescent="0.3">
      <c r="A231" t="s">
        <v>1635</v>
      </c>
      <c r="L231" s="270"/>
    </row>
    <row r="232" spans="1:13" ht="28.8" x14ac:dyDescent="0.3">
      <c r="L232" s="270"/>
      <c r="M232" s="42" t="str">
        <f>A231</f>
        <v>Source: U.S. Census Bureau, Census 1980(SF1), 1990(SF1), 2000(SF1); ACS 16-20 (5-year Estimates), Table B25042</v>
      </c>
    </row>
    <row r="233" spans="1:13" ht="57.6" x14ac:dyDescent="0.3">
      <c r="L233" s="270"/>
      <c r="M233" s="84" t="s">
        <v>2501</v>
      </c>
    </row>
    <row r="234" spans="1:13" x14ac:dyDescent="0.3">
      <c r="L234" s="270"/>
      <c r="M234" s="97"/>
    </row>
    <row r="235" spans="1:13" x14ac:dyDescent="0.3">
      <c r="A235" s="1" t="s">
        <v>1636</v>
      </c>
      <c r="C235" s="114" t="s">
        <v>180</v>
      </c>
      <c r="D235" s="114"/>
      <c r="E235" s="114" t="s">
        <v>180</v>
      </c>
      <c r="F235" s="114"/>
      <c r="G235" s="114" t="s">
        <v>180</v>
      </c>
      <c r="L235" s="270"/>
      <c r="M235" s="61" t="s">
        <v>1637</v>
      </c>
    </row>
    <row r="236" spans="1:13" ht="28.95" customHeight="1" x14ac:dyDescent="0.3">
      <c r="A236" s="80"/>
      <c r="B236" s="60" t="str">
        <f>B3</f>
        <v>City of McFarland</v>
      </c>
      <c r="C236" s="60" t="str">
        <f>B3</f>
        <v>City of McFarland</v>
      </c>
      <c r="D236" s="60" t="str">
        <f>B4</f>
        <v>Kern County</v>
      </c>
      <c r="E236" s="60" t="str">
        <f>B4</f>
        <v>Kern County</v>
      </c>
      <c r="F236" s="60" t="s">
        <v>174</v>
      </c>
      <c r="G236" s="60" t="s">
        <v>174</v>
      </c>
      <c r="H236" s="58"/>
      <c r="I236" s="58"/>
      <c r="J236" s="58"/>
      <c r="K236" s="58"/>
      <c r="L236" s="270"/>
    </row>
    <row r="237" spans="1:13" x14ac:dyDescent="0.3">
      <c r="A237" s="13" t="s">
        <v>181</v>
      </c>
      <c r="B237" s="16">
        <f>'Ref. ACS-5-YR'!H1145</f>
        <v>2933</v>
      </c>
      <c r="C237" s="55"/>
      <c r="D237" s="16">
        <f>'Ref. ACS-5-YR'!R1145</f>
        <v>273556</v>
      </c>
      <c r="E237" s="55"/>
      <c r="F237" s="16">
        <f>'Ref. ACS-5-YR'!AB1145</f>
        <v>13103114</v>
      </c>
      <c r="G237" s="55"/>
      <c r="H237" s="54"/>
      <c r="I237" s="54"/>
      <c r="J237" s="54"/>
      <c r="K237" s="54"/>
      <c r="L237" s="270"/>
    </row>
    <row r="238" spans="1:13" x14ac:dyDescent="0.3">
      <c r="A238" s="7" t="s">
        <v>1638</v>
      </c>
      <c r="B238" s="118">
        <f t="shared" ref="B238:G243" si="6">B245+B252</f>
        <v>18</v>
      </c>
      <c r="C238" s="119">
        <f t="shared" si="6"/>
        <v>6.1370610296624609E-3</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1639</v>
      </c>
      <c r="B239" s="118">
        <f t="shared" si="6"/>
        <v>124</v>
      </c>
      <c r="C239" s="119">
        <f t="shared" si="6"/>
        <v>4.2277531537674738E-2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1640</v>
      </c>
      <c r="B240" s="118">
        <f t="shared" si="6"/>
        <v>596</v>
      </c>
      <c r="C240" s="119">
        <f t="shared" si="6"/>
        <v>0.20320490964882371</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1641</v>
      </c>
      <c r="B241" s="118">
        <f t="shared" si="6"/>
        <v>1434</v>
      </c>
      <c r="C241" s="119">
        <f t="shared" si="6"/>
        <v>0.48891919536310946</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1642</v>
      </c>
      <c r="B242" s="118">
        <f t="shared" si="6"/>
        <v>671</v>
      </c>
      <c r="C242" s="119">
        <f t="shared" si="6"/>
        <v>0.22877599727241732</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1643</v>
      </c>
      <c r="B243" s="118">
        <f t="shared" si="6"/>
        <v>90</v>
      </c>
      <c r="C243" s="119">
        <f t="shared" si="6"/>
        <v>3.068530514831231E-2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1644</v>
      </c>
      <c r="B244" s="16">
        <f>'Ref. ACS-5-YR'!H1146</f>
        <v>1664</v>
      </c>
      <c r="C244" s="55">
        <f>'Ref. ACS-5-YR'!I1146</f>
        <v>0.5673371974087964</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1645</v>
      </c>
      <c r="B245" s="16">
        <f>'Ref. ACS-5-YR'!H1147</f>
        <v>6</v>
      </c>
      <c r="C245" s="55">
        <f>'Ref. ACS-5-YR'!I1147</f>
        <v>2.0456870098874871E-3</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1646</v>
      </c>
      <c r="B246" s="16">
        <f>'Ref. ACS-5-YR'!H1148</f>
        <v>0</v>
      </c>
      <c r="C246" s="55">
        <f>'Ref. ACS-5-YR'!I1148</f>
        <v>0</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1647</v>
      </c>
      <c r="B247" s="16">
        <f>'Ref. ACS-5-YR'!H1149</f>
        <v>175</v>
      </c>
      <c r="C247" s="55">
        <f>'Ref. ACS-5-YR'!I1149</f>
        <v>5.9665871121718374E-2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1648</v>
      </c>
      <c r="B248" s="16">
        <f>'Ref. ACS-5-YR'!H1150</f>
        <v>918</v>
      </c>
      <c r="C248" s="55">
        <f>'Ref. ACS-5-YR'!I1150</f>
        <v>0.31299011251278552</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1649</v>
      </c>
      <c r="B249" s="16">
        <f>'Ref. ACS-5-YR'!H1151</f>
        <v>475</v>
      </c>
      <c r="C249" s="55">
        <f>'Ref. ACS-5-YR'!I1151</f>
        <v>0.16195022161609274</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1650</v>
      </c>
      <c r="B250" s="16">
        <f>'Ref. ACS-5-YR'!H1152</f>
        <v>90</v>
      </c>
      <c r="C250" s="55">
        <f>'Ref. ACS-5-YR'!I1152</f>
        <v>3.068530514831231E-2</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1651</v>
      </c>
      <c r="B251" s="16">
        <f>'Ref. ACS-5-YR'!H1153</f>
        <v>1269</v>
      </c>
      <c r="C251" s="55">
        <f>'Ref. ACS-5-YR'!I1153</f>
        <v>0.43266280259120354</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1652</v>
      </c>
      <c r="B252" s="16">
        <f>'Ref. ACS-5-YR'!H1154</f>
        <v>12</v>
      </c>
      <c r="C252" s="55">
        <f>'Ref. ACS-5-YR'!I1154</f>
        <v>4.0913740197749742E-3</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1653</v>
      </c>
      <c r="B253" s="16">
        <f>'Ref. ACS-5-YR'!H1155</f>
        <v>124</v>
      </c>
      <c r="C253" s="55">
        <f>'Ref. ACS-5-YR'!I1155</f>
        <v>4.2277531537674738E-2</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1654</v>
      </c>
      <c r="B254" s="16">
        <f>'Ref. ACS-5-YR'!H1156</f>
        <v>421</v>
      </c>
      <c r="C254" s="55">
        <f>'Ref. ACS-5-YR'!I1156</f>
        <v>0.14353903852710534</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1655</v>
      </c>
      <c r="B255" s="16">
        <f>'Ref. ACS-5-YR'!H1157</f>
        <v>516</v>
      </c>
      <c r="C255" s="55">
        <f>'Ref. ACS-5-YR'!I1157</f>
        <v>0.17592908285032391</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1656</v>
      </c>
      <c r="B256" s="16">
        <f>'Ref. ACS-5-YR'!H1158</f>
        <v>196</v>
      </c>
      <c r="C256" s="55">
        <f>'Ref. ACS-5-YR'!I1158</f>
        <v>6.6825775656324582E-2</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1657</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1629</v>
      </c>
      <c r="L258" s="284"/>
      <c r="M258" s="42" t="str">
        <f>A258</f>
        <v>Source: U.S. Census Bureau, ACS 16-20 (5-year Estimates), Table B25042</v>
      </c>
    </row>
    <row r="259" spans="1:13" x14ac:dyDescent="0.3">
      <c r="L259" s="270"/>
    </row>
    <row r="260" spans="1:13" x14ac:dyDescent="0.3">
      <c r="A260" s="1" t="s">
        <v>1658</v>
      </c>
      <c r="L260" s="270"/>
      <c r="M260" s="61" t="s">
        <v>1659</v>
      </c>
    </row>
    <row r="261" spans="1:13" ht="28.2" customHeight="1" x14ac:dyDescent="0.3">
      <c r="A261" s="80"/>
      <c r="B261" s="60" t="str">
        <f>B3</f>
        <v>City of McFarland</v>
      </c>
      <c r="C261" s="60" t="s">
        <v>180</v>
      </c>
      <c r="D261" s="60" t="str">
        <f>B4</f>
        <v>Kern County</v>
      </c>
      <c r="E261" s="60" t="s">
        <v>180</v>
      </c>
      <c r="F261" s="60" t="s">
        <v>174</v>
      </c>
      <c r="G261" s="60" t="s">
        <v>180</v>
      </c>
      <c r="H261" s="58"/>
      <c r="I261" s="58"/>
      <c r="J261" s="58"/>
      <c r="K261" s="58"/>
      <c r="L261" s="284"/>
    </row>
    <row r="262" spans="1:13" x14ac:dyDescent="0.3">
      <c r="A262" s="87" t="s">
        <v>251</v>
      </c>
      <c r="B262" s="87"/>
      <c r="C262" s="87"/>
      <c r="D262" s="87"/>
      <c r="E262" s="87"/>
      <c r="F262" s="87"/>
      <c r="G262" s="87"/>
      <c r="H262" s="88"/>
      <c r="I262" s="88"/>
      <c r="J262" s="88"/>
      <c r="K262" s="88"/>
      <c r="L262" s="270"/>
    </row>
    <row r="263" spans="1:13" x14ac:dyDescent="0.3">
      <c r="A263" s="13" t="s">
        <v>1585</v>
      </c>
      <c r="B263" s="16">
        <f>'Ref. ACS-5-YR'!H935</f>
        <v>1314</v>
      </c>
      <c r="C263" s="55">
        <f>'Ref. ACS-5-YR'!I935</f>
        <v>0.54887218045112784</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1588</v>
      </c>
      <c r="B264" s="16">
        <f>'Ref. ACS-5-YR'!H936</f>
        <v>1080</v>
      </c>
      <c r="C264" s="55">
        <f>'Ref. ACS-5-YR'!I936</f>
        <v>0.45112781954887216</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1660</v>
      </c>
      <c r="B265" s="87"/>
      <c r="C265" s="87"/>
      <c r="D265" s="87"/>
      <c r="E265" s="87"/>
      <c r="F265" s="87"/>
      <c r="G265" s="87"/>
      <c r="H265" s="88"/>
      <c r="I265" s="88"/>
      <c r="J265" s="88"/>
      <c r="K265" s="88"/>
      <c r="L265" s="270"/>
    </row>
    <row r="266" spans="1:13" x14ac:dyDescent="0.3">
      <c r="A266" s="13" t="s">
        <v>1585</v>
      </c>
      <c r="B266" s="16">
        <f>'Ref. ACS-5-YR'!H941</f>
        <v>0</v>
      </c>
      <c r="C266" s="55">
        <f>'Ref. ACS-5-YR'!I941</f>
        <v>12.727273</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1588</v>
      </c>
      <c r="B267" s="16">
        <f>'Ref. ACS-5-YR'!H942</f>
        <v>0</v>
      </c>
      <c r="C267" s="55">
        <f>'Ref. ACS-5-YR'!I942</f>
        <v>12.727273</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1661</v>
      </c>
      <c r="B268" s="87"/>
      <c r="C268" s="87"/>
      <c r="D268" s="87"/>
      <c r="E268" s="87"/>
      <c r="F268" s="87"/>
      <c r="G268" s="87"/>
      <c r="H268" s="88"/>
      <c r="I268" s="88"/>
      <c r="J268" s="88"/>
      <c r="K268" s="88"/>
      <c r="L268" s="270"/>
    </row>
    <row r="269" spans="1:13" x14ac:dyDescent="0.3">
      <c r="A269" s="13" t="s">
        <v>1585</v>
      </c>
      <c r="B269" s="16">
        <f>'Ref. ACS-5-YR'!H947</f>
        <v>20</v>
      </c>
      <c r="C269" s="55">
        <f>'Ref. ACS-5-YR'!I947</f>
        <v>1</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1588</v>
      </c>
      <c r="B270" s="16">
        <f>'Ref. ACS-5-YR'!H948</f>
        <v>0</v>
      </c>
      <c r="C270" s="55">
        <f>'Ref. ACS-5-YR'!I948</f>
        <v>0</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1662</v>
      </c>
      <c r="B271" s="87"/>
      <c r="C271" s="87"/>
      <c r="D271" s="87"/>
      <c r="E271" s="87"/>
      <c r="F271" s="87"/>
      <c r="G271" s="87"/>
      <c r="H271" s="88"/>
      <c r="I271" s="88"/>
      <c r="J271" s="88"/>
      <c r="K271" s="88"/>
    </row>
    <row r="272" spans="1:13" x14ac:dyDescent="0.3">
      <c r="A272" s="13" t="s">
        <v>1585</v>
      </c>
      <c r="B272" s="16">
        <f>'Ref. ACS-5-YR'!H953</f>
        <v>11</v>
      </c>
      <c r="C272" s="55">
        <f>'Ref. ACS-5-YR'!I953</f>
        <v>1</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1588</v>
      </c>
      <c r="B273" s="16">
        <f>'Ref. ACS-5-YR'!H954</f>
        <v>0</v>
      </c>
      <c r="C273" s="55">
        <f>'Ref. ACS-5-YR'!I954</f>
        <v>0</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1471</v>
      </c>
      <c r="B274" s="87"/>
      <c r="C274" s="87"/>
      <c r="D274" s="87"/>
      <c r="E274" s="87"/>
      <c r="F274" s="87"/>
      <c r="G274" s="87"/>
      <c r="H274" s="88"/>
      <c r="I274" s="88"/>
      <c r="J274" s="88"/>
      <c r="K274" s="88"/>
    </row>
    <row r="275" spans="1:13" x14ac:dyDescent="0.3">
      <c r="A275" s="13" t="s">
        <v>1585</v>
      </c>
      <c r="B275" s="16">
        <f>'Ref. ACS-5-YR'!H959</f>
        <v>0</v>
      </c>
      <c r="C275" s="55">
        <f>'Ref. ACS-5-YR'!I959</f>
        <v>12.727273</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1588</v>
      </c>
      <c r="B276" s="16">
        <f>'Ref. ACS-5-YR'!H960</f>
        <v>0</v>
      </c>
      <c r="C276" s="55">
        <f>'Ref. ACS-5-YR'!I960</f>
        <v>12.727273</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1663</v>
      </c>
      <c r="B277" s="87"/>
      <c r="C277" s="87"/>
      <c r="D277" s="87"/>
      <c r="E277" s="87"/>
      <c r="F277" s="87"/>
      <c r="G277" s="87"/>
      <c r="H277" s="88"/>
      <c r="I277" s="88"/>
      <c r="J277" s="88"/>
      <c r="K277" s="88"/>
    </row>
    <row r="278" spans="1:13" x14ac:dyDescent="0.3">
      <c r="A278" s="13" t="s">
        <v>1585</v>
      </c>
      <c r="B278" s="16">
        <f>'Ref. ACS-5-YR'!H965</f>
        <v>164</v>
      </c>
      <c r="C278" s="55">
        <f>'Ref. ACS-5-YR'!I965</f>
        <v>0.66666666666666663</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1588</v>
      </c>
      <c r="B279" s="16">
        <f>'Ref. ACS-5-YR'!H966</f>
        <v>82</v>
      </c>
      <c r="C279" s="55">
        <f>'Ref. ACS-5-YR'!I966</f>
        <v>0.33333333333333331</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1664</v>
      </c>
      <c r="B280" s="87"/>
      <c r="C280" s="87"/>
      <c r="D280" s="87"/>
      <c r="E280" s="87"/>
      <c r="F280" s="87"/>
      <c r="G280" s="87"/>
      <c r="H280" s="88"/>
      <c r="I280" s="88"/>
      <c r="J280" s="88"/>
      <c r="K280" s="88"/>
    </row>
    <row r="281" spans="1:13" x14ac:dyDescent="0.3">
      <c r="A281" s="13" t="s">
        <v>1585</v>
      </c>
      <c r="B281" s="16">
        <f>'Ref. ACS-5-YR'!H971</f>
        <v>155</v>
      </c>
      <c r="C281" s="55">
        <f>'Ref. ACS-5-YR'!I971</f>
        <v>0.59160305343511455</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1588</v>
      </c>
      <c r="B282" s="16">
        <f>'Ref. ACS-5-YR'!H972</f>
        <v>107</v>
      </c>
      <c r="C282" s="55">
        <f>'Ref. ACS-5-YR'!I972</f>
        <v>0.40839694656488551</v>
      </c>
      <c r="D282" s="16">
        <f>'Ref. ACS-5-YR'!R972</f>
        <v>8875</v>
      </c>
      <c r="E282" s="55">
        <f>'Ref. ACS-5-YR'!S972</f>
        <v>0.48822752778083395</v>
      </c>
      <c r="F282" s="16">
        <f>'Ref. ACS-5-YR'!AB972</f>
        <v>391096</v>
      </c>
      <c r="G282" s="55">
        <f>'Ref. ACS-5-YR'!AC972</f>
        <v>0.51400000000000001</v>
      </c>
      <c r="H282" s="54"/>
      <c r="I282" s="54"/>
      <c r="J282" s="54"/>
      <c r="K282" s="54"/>
      <c r="M282" s="289" t="s">
        <v>2447</v>
      </c>
    </row>
    <row r="283" spans="1:13" ht="21" customHeight="1" x14ac:dyDescent="0.3">
      <c r="A283" s="87" t="s">
        <v>250</v>
      </c>
      <c r="B283" s="87"/>
      <c r="C283" s="87"/>
      <c r="D283" s="87"/>
      <c r="E283" s="87"/>
      <c r="F283" s="87"/>
      <c r="G283" s="87"/>
      <c r="H283" s="54"/>
      <c r="I283" s="54"/>
      <c r="J283" s="54"/>
      <c r="K283" s="54"/>
    </row>
    <row r="284" spans="1:13" x14ac:dyDescent="0.3">
      <c r="A284" s="13" t="s">
        <v>1585</v>
      </c>
      <c r="B284" s="16">
        <f>'Ref. ACS-5-YR'!H983</f>
        <v>1513</v>
      </c>
      <c r="C284" s="55">
        <f>'Ref. ACS-5-YR'!I983</f>
        <v>0.54680159016985908</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1588</v>
      </c>
      <c r="B285" s="16">
        <f>'Ref. ACS-5-YR'!H984</f>
        <v>1254</v>
      </c>
      <c r="C285" s="55">
        <f>'Ref. ACS-5-YR'!I984</f>
        <v>0.45319840983014092</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1665</v>
      </c>
      <c r="M286"/>
    </row>
    <row r="287" spans="1:13" x14ac:dyDescent="0.3">
      <c r="M287"/>
    </row>
    <row r="288" spans="1:13" x14ac:dyDescent="0.3">
      <c r="A288" s="1" t="s">
        <v>1666</v>
      </c>
      <c r="B288" s="114"/>
      <c r="C288" s="114" t="s">
        <v>180</v>
      </c>
      <c r="D288" s="114"/>
      <c r="E288" s="114" t="s">
        <v>180</v>
      </c>
      <c r="M288"/>
    </row>
    <row r="289" spans="1:13" ht="28.8" x14ac:dyDescent="0.3">
      <c r="A289" s="80"/>
      <c r="B289" s="60" t="s">
        <v>1397</v>
      </c>
      <c r="C289" s="60" t="s">
        <v>1397</v>
      </c>
      <c r="D289" s="92" t="s">
        <v>1389</v>
      </c>
      <c r="E289" s="60" t="s">
        <v>1389</v>
      </c>
      <c r="M289"/>
    </row>
    <row r="290" spans="1:13" x14ac:dyDescent="0.3">
      <c r="A290" s="87" t="s">
        <v>251</v>
      </c>
      <c r="B290" s="6">
        <f>B263</f>
        <v>1314</v>
      </c>
      <c r="C290" s="55">
        <f>C263</f>
        <v>0.54887218045112784</v>
      </c>
      <c r="D290" s="6">
        <f>B264</f>
        <v>1080</v>
      </c>
      <c r="E290" s="55">
        <f>C264</f>
        <v>0.45112781954887216</v>
      </c>
      <c r="M290"/>
    </row>
    <row r="291" spans="1:13" x14ac:dyDescent="0.3">
      <c r="A291" s="87" t="s">
        <v>1660</v>
      </c>
      <c r="B291" s="6">
        <f>B266</f>
        <v>0</v>
      </c>
      <c r="C291" s="55">
        <f>C266</f>
        <v>12.727273</v>
      </c>
      <c r="D291" s="6">
        <f>B267</f>
        <v>0</v>
      </c>
      <c r="E291" s="55">
        <f>C267</f>
        <v>12.727273</v>
      </c>
      <c r="M291" s="61" t="s">
        <v>1667</v>
      </c>
    </row>
    <row r="292" spans="1:13" x14ac:dyDescent="0.3">
      <c r="A292" s="87" t="s">
        <v>1661</v>
      </c>
      <c r="B292" s="6">
        <f>B269</f>
        <v>20</v>
      </c>
      <c r="C292" s="55">
        <f>C269</f>
        <v>1</v>
      </c>
      <c r="D292" s="6">
        <f>B270</f>
        <v>0</v>
      </c>
      <c r="E292" s="55">
        <f>C270</f>
        <v>0</v>
      </c>
      <c r="M292"/>
    </row>
    <row r="293" spans="1:13" x14ac:dyDescent="0.3">
      <c r="A293" s="87" t="s">
        <v>1662</v>
      </c>
      <c r="B293" s="6">
        <f>B272</f>
        <v>11</v>
      </c>
      <c r="C293" s="55">
        <f>C272</f>
        <v>1</v>
      </c>
      <c r="D293" s="6">
        <f>B273</f>
        <v>0</v>
      </c>
      <c r="E293" s="55">
        <f>C273</f>
        <v>0</v>
      </c>
      <c r="M293"/>
    </row>
    <row r="294" spans="1:13" x14ac:dyDescent="0.3">
      <c r="A294" s="87" t="s">
        <v>1471</v>
      </c>
      <c r="B294" s="6">
        <f>B275</f>
        <v>0</v>
      </c>
      <c r="C294" s="55">
        <f>C275</f>
        <v>12.727273</v>
      </c>
      <c r="D294" s="6">
        <f>B276</f>
        <v>0</v>
      </c>
      <c r="E294" s="55">
        <f>C276</f>
        <v>12.727273</v>
      </c>
      <c r="M294"/>
    </row>
    <row r="295" spans="1:13" x14ac:dyDescent="0.3">
      <c r="A295" s="87" t="s">
        <v>1663</v>
      </c>
      <c r="B295" s="6">
        <f>B278</f>
        <v>164</v>
      </c>
      <c r="C295" s="55">
        <f>C278</f>
        <v>0.66666666666666663</v>
      </c>
      <c r="D295" s="6">
        <f>B279</f>
        <v>82</v>
      </c>
      <c r="E295" s="55">
        <f>C279</f>
        <v>0.33333333333333331</v>
      </c>
      <c r="M295"/>
    </row>
    <row r="296" spans="1:13" x14ac:dyDescent="0.3">
      <c r="A296" s="87" t="s">
        <v>1668</v>
      </c>
      <c r="B296" s="6">
        <f>B281</f>
        <v>155</v>
      </c>
      <c r="C296" s="55">
        <f>C281</f>
        <v>0.59160305343511455</v>
      </c>
      <c r="D296" s="6">
        <f>B282</f>
        <v>107</v>
      </c>
      <c r="E296" s="55">
        <f>C282</f>
        <v>0.40839694656488551</v>
      </c>
      <c r="M296"/>
    </row>
    <row r="297" spans="1:13" x14ac:dyDescent="0.3">
      <c r="A297" s="87" t="s">
        <v>250</v>
      </c>
      <c r="B297" s="6">
        <f>B284</f>
        <v>1513</v>
      </c>
      <c r="C297" s="55">
        <f>C284</f>
        <v>0.54680159016985908</v>
      </c>
      <c r="D297" s="6">
        <f>B285</f>
        <v>1254</v>
      </c>
      <c r="E297" s="55">
        <f>C285</f>
        <v>0.45319840983014092</v>
      </c>
      <c r="M297"/>
    </row>
    <row r="298" spans="1:13" x14ac:dyDescent="0.3">
      <c r="A298" t="s">
        <v>1665</v>
      </c>
      <c r="B298" s="12"/>
      <c r="C298" s="12"/>
      <c r="M298"/>
    </row>
    <row r="299" spans="1:13" x14ac:dyDescent="0.3">
      <c r="A299" s="88"/>
      <c r="B299" s="12"/>
      <c r="C299" s="12"/>
      <c r="M299"/>
    </row>
    <row r="300" spans="1:13" x14ac:dyDescent="0.3">
      <c r="A300" s="1" t="s">
        <v>1669</v>
      </c>
      <c r="C300" s="114" t="s">
        <v>180</v>
      </c>
      <c r="D300" s="114"/>
      <c r="E300" s="141" t="s">
        <v>180</v>
      </c>
      <c r="F300" s="114"/>
      <c r="G300" s="114" t="s">
        <v>180</v>
      </c>
      <c r="M300"/>
    </row>
    <row r="301" spans="1:13" ht="28.8" x14ac:dyDescent="0.3">
      <c r="A301" s="60" t="s">
        <v>1670</v>
      </c>
      <c r="B301" s="60" t="str">
        <f>B3</f>
        <v>City of McFarland</v>
      </c>
      <c r="C301" s="60" t="str">
        <f>B3</f>
        <v>City of McFarland</v>
      </c>
      <c r="D301" s="60" t="str">
        <f>B4</f>
        <v>Kern County</v>
      </c>
      <c r="E301" s="60" t="str">
        <f>B4</f>
        <v>Kern County</v>
      </c>
      <c r="F301" s="60" t="s">
        <v>174</v>
      </c>
      <c r="G301" s="60" t="s">
        <v>174</v>
      </c>
      <c r="L301" s="269"/>
    </row>
    <row r="302" spans="1:13" x14ac:dyDescent="0.3">
      <c r="A302" s="13" t="s">
        <v>1671</v>
      </c>
      <c r="B302" s="16">
        <f>'Ref. Permits'!B6</f>
        <v>8</v>
      </c>
      <c r="C302" s="55">
        <f>B302/(SUM(B$302:B$305))</f>
        <v>1</v>
      </c>
      <c r="D302" s="16">
        <f>'Ref. Permits'!J6</f>
        <v>2182</v>
      </c>
      <c r="E302" s="55">
        <f>D302/(SUM(D$302:D$305))</f>
        <v>0.99091734786557673</v>
      </c>
      <c r="F302" s="16">
        <f>'Ref. Permits'!R6</f>
        <v>56085</v>
      </c>
      <c r="G302" s="55">
        <f>F302/(SUM(F$302:F$305))</f>
        <v>0.94615112100814813</v>
      </c>
    </row>
    <row r="303" spans="1:13" x14ac:dyDescent="0.3">
      <c r="A303" s="13" t="s">
        <v>1672</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1673</v>
      </c>
      <c r="B304" s="16">
        <f>'Ref. Permits'!F6</f>
        <v>0</v>
      </c>
      <c r="C304" s="55">
        <f>B304/(SUM(B$302:B$305))</f>
        <v>0</v>
      </c>
      <c r="D304" s="16">
        <f>'Ref. Permits'!N6</f>
        <v>8</v>
      </c>
      <c r="E304" s="55">
        <f>D304/(SUM(D$302:D$305))</f>
        <v>3.6330608537693005E-3</v>
      </c>
      <c r="F304" s="16">
        <f>'Ref. Permits'!V6</f>
        <v>470</v>
      </c>
      <c r="G304" s="55">
        <f>F304/(SUM(F$302:F$305))</f>
        <v>7.9288762926598855E-3</v>
      </c>
      <c r="L304" s="267"/>
    </row>
    <row r="305" spans="1:13" x14ac:dyDescent="0.3">
      <c r="A305" s="13" t="s">
        <v>1674</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1675</v>
      </c>
      <c r="B306" s="2"/>
      <c r="C306" s="2"/>
      <c r="D306" s="2"/>
      <c r="L306" s="267"/>
      <c r="M306" s="61"/>
    </row>
    <row r="307" spans="1:13" x14ac:dyDescent="0.3">
      <c r="L307" s="267"/>
      <c r="M307" s="42" t="str">
        <f>A306</f>
        <v>Source: U.S. Census Bureau, Building Permits Survey 2019, Table AD:T2</v>
      </c>
    </row>
    <row r="308" spans="1:13" x14ac:dyDescent="0.3">
      <c r="A308" s="1" t="s">
        <v>1676</v>
      </c>
      <c r="B308" s="1" t="s">
        <v>819</v>
      </c>
      <c r="L308" s="267"/>
    </row>
    <row r="309" spans="1:13" x14ac:dyDescent="0.3">
      <c r="A309" s="1" t="s">
        <v>2456</v>
      </c>
      <c r="L309" s="267"/>
      <c r="M309" s="61" t="s">
        <v>1677</v>
      </c>
    </row>
    <row r="310" spans="1:13" ht="57.6" x14ac:dyDescent="0.3">
      <c r="A310" s="60" t="s">
        <v>1678</v>
      </c>
      <c r="B310" s="60" t="s">
        <v>1679</v>
      </c>
      <c r="C310" s="60">
        <v>2015</v>
      </c>
      <c r="D310" s="60">
        <v>2016</v>
      </c>
      <c r="E310" s="60">
        <v>2017</v>
      </c>
      <c r="F310" s="60">
        <v>2018</v>
      </c>
      <c r="G310" s="60">
        <v>2019</v>
      </c>
      <c r="H310" s="60">
        <v>2020</v>
      </c>
      <c r="I310" s="60">
        <v>2021</v>
      </c>
      <c r="J310" s="60" t="s">
        <v>2458</v>
      </c>
      <c r="K310" s="60" t="s">
        <v>1680</v>
      </c>
      <c r="L310" s="267"/>
      <c r="M310" s="61"/>
    </row>
    <row r="311" spans="1:13" x14ac:dyDescent="0.3">
      <c r="A311" s="13" t="s">
        <v>1681</v>
      </c>
      <c r="B311" s="13">
        <f>SUMIFS('Ref. HCD-2020'!$F$3:$F$253,'Ref. HCD-2020'!$B$3:$B$253,Housing!$B$308,'Ref. HCD-2020'!$T$3:$T$253,"2018")</f>
        <v>0</v>
      </c>
      <c r="C311" s="6">
        <f>SUMIFS('Ref. HCD-2020'!$G$3:$G$253,'Ref. HCD-2020'!$B$3:$B$253,Housing!$B$308,'Ref. HCD-2020'!$D$3:$D$253,Housing!$C$310)</f>
        <v>0</v>
      </c>
      <c r="D311" s="6">
        <f>SUMIFS('Ref. HCD-2020'!$G$3:$G$253,'Ref. HCD-2020'!$B$3:$B$253,Housing!$B$308,'Ref. HCD-2020'!$D$3:$D$253,Housing!$D$310)</f>
        <v>6</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6</v>
      </c>
      <c r="K311" s="140" t="e">
        <f>J311/B311</f>
        <v>#DIV/0!</v>
      </c>
      <c r="L311" s="267"/>
      <c r="M311" s="37"/>
    </row>
    <row r="312" spans="1:13" x14ac:dyDescent="0.3">
      <c r="A312" s="13" t="s">
        <v>1682</v>
      </c>
      <c r="B312" s="13">
        <f>SUMIFS('Ref. HCD-2020'!$J$3:$J$253,'Ref. HCD-2020'!$B$3:$B$253,Housing!$B$308,'Ref. HCD-2020'!$T$3:$T$253,"2018")</f>
        <v>0</v>
      </c>
      <c r="C312" s="6">
        <f>SUMIFS('Ref. HCD-2020'!$K$3:$K$253,'Ref. HCD-2020'!$B$3:$B$253,Housing!$B$308,'Ref. HCD-2020'!$D$3:$D$253,Housing!$C$310)</f>
        <v>0</v>
      </c>
      <c r="D312" s="6">
        <f>SUMIFS('Ref. HCD-2020'!$K$3:$K$253,'Ref. HCD-2020'!$B$3:$B$253,Housing!$B$308,'Ref. HCD-2020'!$D$3:$D$253,Housing!$D$310)</f>
        <v>6</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6</v>
      </c>
      <c r="K312" s="140" t="e">
        <f t="shared" ref="K312:K316" si="8">J312/B312</f>
        <v>#DIV/0!</v>
      </c>
    </row>
    <row r="313" spans="1:13" x14ac:dyDescent="0.3">
      <c r="A313" s="13" t="s">
        <v>1683</v>
      </c>
      <c r="B313" s="13">
        <f>SUMIFS('Ref. HCD-2020'!$N$3:$N$253,'Ref. HCD-2020'!$B$3:$B$253,Housing!$B$308,'Ref. HCD-2020'!$T$3:$T$253,"2018")</f>
        <v>0</v>
      </c>
      <c r="C313" s="6">
        <f>SUMIFS('Ref. HCD-2020'!$O$3:$O$253,'Ref. HCD-2020'!$B$3:$B$253,Housing!$B$308,'Ref. HCD-2020'!$D$3:$D$253,Housing!$C$310)</f>
        <v>0</v>
      </c>
      <c r="D313" s="6">
        <f>SUMIFS('Ref. HCD-2020'!$O$3:$O$253,'Ref. HCD-2020'!$B$3:$B$253,Housing!$B$308,'Ref. HCD-2020'!$D$3:$D$253,Housing!$D$310)</f>
        <v>7</v>
      </c>
      <c r="E313" s="6">
        <f>SUMIFS('Ref. HCD-2020'!$O$3:$O$253,'Ref. HCD-2020'!$B$3:$B$253,Housing!$B$308,'Ref. HCD-2020'!$D$3:$D$253,Housing!$E$310)</f>
        <v>25</v>
      </c>
      <c r="F313" s="6">
        <f>SUMIFS('Ref. HCD-2020'!$O$3:$O$253,'Ref. HCD-2020'!$B$3:$B$253,Housing!$B$308,'Ref. HCD-2020'!$D$3:$D$253,Housing!$F$310)</f>
        <v>0</v>
      </c>
      <c r="G313" s="6">
        <f>SUMIFS('Ref. HCD-2020'!$O$3:$O$253,'Ref. HCD-2020'!$B$3:$B$253,Housing!$B$308,'Ref. HCD-2020'!$D$3:$D$253,Housing!$G$310)</f>
        <v>0</v>
      </c>
      <c r="H313" s="6">
        <v>0</v>
      </c>
      <c r="I313" s="263">
        <v>0</v>
      </c>
      <c r="J313" s="263">
        <f t="shared" si="7"/>
        <v>32</v>
      </c>
      <c r="K313" s="140" t="e">
        <f t="shared" si="8"/>
        <v>#DIV/0!</v>
      </c>
    </row>
    <row r="314" spans="1:13" x14ac:dyDescent="0.3">
      <c r="A314" s="137" t="s">
        <v>1684</v>
      </c>
      <c r="B314" s="138">
        <f>SUM(B311:B313)</f>
        <v>0</v>
      </c>
      <c r="C314" s="138">
        <f t="shared" ref="C314:I314" si="9">SUM(C311:C313)</f>
        <v>0</v>
      </c>
      <c r="D314" s="138">
        <f t="shared" si="9"/>
        <v>19</v>
      </c>
      <c r="E314" s="138">
        <f t="shared" si="9"/>
        <v>25</v>
      </c>
      <c r="F314" s="138">
        <f t="shared" si="9"/>
        <v>0</v>
      </c>
      <c r="G314" s="138">
        <f t="shared" si="9"/>
        <v>0</v>
      </c>
      <c r="H314" s="138">
        <f>SUM(H311:H313)</f>
        <v>0</v>
      </c>
      <c r="I314" s="138">
        <f t="shared" si="9"/>
        <v>0</v>
      </c>
      <c r="J314" s="263">
        <f t="shared" si="7"/>
        <v>44</v>
      </c>
      <c r="K314" s="140" t="e">
        <f t="shared" si="8"/>
        <v>#DIV/0!</v>
      </c>
    </row>
    <row r="315" spans="1:13" x14ac:dyDescent="0.3">
      <c r="A315" s="13" t="s">
        <v>1685</v>
      </c>
      <c r="B315" s="13">
        <f>SUMIFS('Ref. HCD-2020'!$P$3:$P$253,'Ref. HCD-2020'!$B$3:$B$253,Housing!$B$308,'Ref. HCD-2020'!$T$3:$T$253,"2018")</f>
        <v>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7</v>
      </c>
      <c r="H315" s="6">
        <v>0</v>
      </c>
      <c r="I315" s="263">
        <v>0</v>
      </c>
      <c r="J315" s="263">
        <f t="shared" si="7"/>
        <v>7</v>
      </c>
      <c r="K315" s="140" t="e">
        <f t="shared" si="8"/>
        <v>#DIV/0!</v>
      </c>
    </row>
    <row r="316" spans="1:13" x14ac:dyDescent="0.3">
      <c r="A316" s="13" t="s">
        <v>1542</v>
      </c>
      <c r="B316" s="6">
        <f>B311+B312+B313+B315</f>
        <v>0</v>
      </c>
      <c r="C316" s="6">
        <f>C311+C312+C313+C315</f>
        <v>0</v>
      </c>
      <c r="D316" s="6">
        <f>SUMIFS('Ref. HCD-2020'!$S$3:$S$253,'Ref. HCD-2020'!$B$3:$B$253,Housing!$B$308,'Ref. HCD-2020'!$D$3:$D$253,Housing!$D$310)</f>
        <v>19</v>
      </c>
      <c r="E316" s="6">
        <f>SUMIFS('Ref. HCD-2020'!$S$3:$S$253,'Ref. HCD-2020'!$B$3:$B$253,Housing!$B$308,'Ref. HCD-2020'!$D$3:$D$253,Housing!$E$310)</f>
        <v>25</v>
      </c>
      <c r="F316" s="6">
        <f>SUMIFS('Ref. HCD-2020'!$S$3:$S$253,'Ref. HCD-2020'!$B$3:$B$253,Housing!$B$308,'Ref. HCD-2020'!$D$3:$D$253,Housing!$F$310)</f>
        <v>0</v>
      </c>
      <c r="G316" s="6">
        <f>SUMIFS('Ref. HCD-2020'!$S$3:$S$253,'Ref. HCD-2020'!$B$3:$B$253,Housing!$B$308,'Ref. HCD-2020'!$D$3:$D$253,Housing!$G$310)</f>
        <v>7</v>
      </c>
      <c r="H316" s="6">
        <f>H311+H312+H313+H315</f>
        <v>0</v>
      </c>
      <c r="I316" s="6">
        <f>I311+I312+I313+I315</f>
        <v>0</v>
      </c>
      <c r="J316" s="263">
        <f t="shared" si="7"/>
        <v>51</v>
      </c>
      <c r="K316" s="140" t="e">
        <f t="shared" si="8"/>
        <v>#DIV/0!</v>
      </c>
    </row>
    <row r="317" spans="1:13" x14ac:dyDescent="0.3">
      <c r="A317" s="139" t="s">
        <v>1686</v>
      </c>
      <c r="B317" s="124"/>
      <c r="C317" s="124"/>
      <c r="D317" s="124"/>
      <c r="E317" s="124"/>
      <c r="F317" s="124"/>
      <c r="G317" s="124"/>
      <c r="H317" s="135"/>
      <c r="I317" s="135"/>
      <c r="J317" s="135"/>
      <c r="K317" s="135"/>
    </row>
    <row r="318" spans="1:13" x14ac:dyDescent="0.3">
      <c r="A318" s="353" t="s">
        <v>2539</v>
      </c>
      <c r="B318" s="353"/>
      <c r="C318" s="353"/>
      <c r="D318" s="353"/>
      <c r="E318" s="353"/>
      <c r="F318" s="353"/>
      <c r="G318" s="353"/>
      <c r="H318" s="353"/>
      <c r="I318" s="353"/>
      <c r="J318" s="120"/>
      <c r="K318" s="120"/>
    </row>
    <row r="320" spans="1:13" x14ac:dyDescent="0.3">
      <c r="A320" s="1" t="s">
        <v>1687</v>
      </c>
      <c r="H320" s="2"/>
      <c r="I320" s="2"/>
      <c r="J320" s="2"/>
      <c r="K320" s="2"/>
    </row>
    <row r="321" spans="1:13" ht="28.8" x14ac:dyDescent="0.3">
      <c r="A321" s="48"/>
      <c r="B321" s="108" t="s">
        <v>1679</v>
      </c>
      <c r="H321" s="2"/>
      <c r="I321" s="2"/>
      <c r="J321" s="2"/>
      <c r="K321" s="2"/>
      <c r="M321"/>
    </row>
    <row r="322" spans="1:13" x14ac:dyDescent="0.3">
      <c r="A322" s="110" t="s">
        <v>1688</v>
      </c>
      <c r="B322" s="16">
        <f>J311</f>
        <v>6</v>
      </c>
      <c r="H322" s="2"/>
      <c r="I322" s="2"/>
      <c r="J322" s="2"/>
      <c r="K322" s="2"/>
      <c r="L322" s="271"/>
      <c r="M322" s="42" t="str">
        <f>A317</f>
        <v>Source: California HCD, 5th Cycle Annual Progress Report Permit Summary (2020)</v>
      </c>
    </row>
    <row r="323" spans="1:13" x14ac:dyDescent="0.3">
      <c r="A323" s="110" t="s">
        <v>2506</v>
      </c>
      <c r="B323" s="16">
        <f>J311/2</f>
        <v>3</v>
      </c>
      <c r="H323" s="2"/>
      <c r="I323" s="2"/>
      <c r="J323" s="2"/>
      <c r="K323" s="2"/>
      <c r="L323" s="270"/>
    </row>
    <row r="324" spans="1:13" x14ac:dyDescent="0.3">
      <c r="A324" s="139" t="s">
        <v>1686</v>
      </c>
      <c r="H324" s="2"/>
      <c r="I324" s="2"/>
      <c r="J324" s="2"/>
      <c r="K324" s="2"/>
    </row>
    <row r="325" spans="1:13" x14ac:dyDescent="0.3">
      <c r="A325" s="366" t="s">
        <v>2476</v>
      </c>
      <c r="B325" s="366"/>
      <c r="C325" s="366"/>
      <c r="D325" s="366"/>
      <c r="E325" s="366"/>
      <c r="F325" s="366"/>
      <c r="G325" s="366"/>
      <c r="H325" s="366"/>
      <c r="I325" s="366"/>
      <c r="J325" s="120"/>
      <c r="K325" s="120"/>
      <c r="M325" s="61" t="s">
        <v>1689</v>
      </c>
    </row>
    <row r="326" spans="1:13" x14ac:dyDescent="0.3">
      <c r="A326" s="47"/>
      <c r="H326" s="2"/>
      <c r="I326" s="2"/>
      <c r="J326" s="2"/>
      <c r="K326" s="2"/>
    </row>
    <row r="327" spans="1:13" x14ac:dyDescent="0.3">
      <c r="A327" s="1" t="s">
        <v>2455</v>
      </c>
      <c r="H327" s="2"/>
      <c r="I327" s="2"/>
      <c r="J327" s="2"/>
      <c r="K327" s="2"/>
    </row>
    <row r="328" spans="1:13" ht="28.8" x14ac:dyDescent="0.3">
      <c r="A328" s="48"/>
      <c r="B328" s="60" t="s">
        <v>2457</v>
      </c>
      <c r="H328" s="2"/>
      <c r="I328" s="2"/>
      <c r="J328" s="2"/>
      <c r="K328" s="2"/>
      <c r="L328" s="269"/>
    </row>
    <row r="329" spans="1:13" x14ac:dyDescent="0.3">
      <c r="A329" s="13" t="s">
        <v>1688</v>
      </c>
      <c r="B329" s="16">
        <v>0</v>
      </c>
      <c r="H329" s="2"/>
      <c r="I329" s="2"/>
      <c r="J329" s="2"/>
      <c r="K329" s="2"/>
      <c r="L329" s="278"/>
    </row>
    <row r="330" spans="1:13" x14ac:dyDescent="0.3">
      <c r="A330" s="13" t="s">
        <v>2506</v>
      </c>
      <c r="B330" s="16">
        <v>0</v>
      </c>
      <c r="L330" s="268"/>
    </row>
    <row r="331" spans="1:13" x14ac:dyDescent="0.3">
      <c r="A331" s="47" t="s">
        <v>2459</v>
      </c>
    </row>
    <row r="332" spans="1:13" x14ac:dyDescent="0.3">
      <c r="A332" s="353" t="s">
        <v>2540</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6" t="s">
        <v>2477</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1690</v>
      </c>
      <c r="M337" s="61" t="s">
        <v>2508</v>
      </c>
    </row>
    <row r="338" spans="1:13" ht="28.95" customHeight="1" x14ac:dyDescent="0.3">
      <c r="A338" s="80"/>
      <c r="B338" s="60" t="str">
        <f>B3</f>
        <v>City of McFarland</v>
      </c>
      <c r="C338" s="60"/>
      <c r="D338" s="60" t="str">
        <f>B4</f>
        <v>Kern County</v>
      </c>
      <c r="E338" s="60" t="s">
        <v>1444</v>
      </c>
      <c r="F338" s="60" t="s">
        <v>174</v>
      </c>
      <c r="G338" s="60" t="s">
        <v>1445</v>
      </c>
      <c r="H338" s="58"/>
      <c r="I338" s="58"/>
      <c r="J338" s="58"/>
      <c r="K338" s="58"/>
    </row>
    <row r="339" spans="1:13" x14ac:dyDescent="0.3">
      <c r="A339" t="s">
        <v>1691</v>
      </c>
      <c r="B339" s="10">
        <f>'Ref. ACS-5-YR'!H1205</f>
        <v>179200</v>
      </c>
      <c r="C339" s="55"/>
      <c r="D339" s="10">
        <f>'Ref. ACS-5-YR'!R1205</f>
        <v>226600</v>
      </c>
      <c r="E339" s="55">
        <f>B339/D339</f>
        <v>0.79082082965578115</v>
      </c>
      <c r="F339" s="10">
        <f>'Ref. ACS-5-YR'!AB1205</f>
        <v>538500</v>
      </c>
      <c r="G339" s="55">
        <f>B339/F339</f>
        <v>0.3327762302692665</v>
      </c>
      <c r="H339" s="54"/>
      <c r="I339" s="54"/>
      <c r="J339" s="54"/>
      <c r="K339" s="54"/>
    </row>
    <row r="340" spans="1:13" x14ac:dyDescent="0.3">
      <c r="A340" t="s">
        <v>1692</v>
      </c>
    </row>
    <row r="341" spans="1:13" x14ac:dyDescent="0.3">
      <c r="A341" s="356" t="s">
        <v>2537</v>
      </c>
      <c r="B341" s="356"/>
      <c r="C341" s="356"/>
      <c r="D341" s="356"/>
      <c r="E341" s="356"/>
      <c r="F341" s="356"/>
      <c r="G341" s="356"/>
      <c r="H341" s="361"/>
      <c r="I341" s="361"/>
    </row>
    <row r="344" spans="1:13" x14ac:dyDescent="0.3">
      <c r="A344" s="88" t="s">
        <v>1693</v>
      </c>
    </row>
    <row r="345" spans="1:13" x14ac:dyDescent="0.3">
      <c r="A345" s="80"/>
      <c r="B345" s="51">
        <v>1980</v>
      </c>
      <c r="C345" s="51">
        <v>1990</v>
      </c>
      <c r="D345" s="51">
        <v>2000</v>
      </c>
      <c r="E345" s="51">
        <v>2010</v>
      </c>
      <c r="F345" s="51">
        <v>2020</v>
      </c>
      <c r="H345" s="52"/>
      <c r="I345" s="52"/>
      <c r="J345" s="52"/>
      <c r="K345" s="52"/>
    </row>
    <row r="346" spans="1:13" x14ac:dyDescent="0.3">
      <c r="A346" s="13" t="s">
        <v>1694</v>
      </c>
      <c r="B346" s="10">
        <f>'Ref. DC-1980'!B18</f>
        <v>41400</v>
      </c>
      <c r="C346" s="10">
        <f>'Ref. DC-1990'!B95</f>
        <v>55100</v>
      </c>
      <c r="D346" s="10">
        <f>'Ref. DC-2000'!B64</f>
        <v>75600</v>
      </c>
      <c r="E346" s="10">
        <f>'Ref. ACS-5-YR'!B1205</f>
        <v>163800</v>
      </c>
      <c r="F346" s="10">
        <f>'Ref. ACS-5-YR'!H1205</f>
        <v>179200</v>
      </c>
      <c r="H346" s="24"/>
      <c r="I346" s="24"/>
      <c r="J346" s="24"/>
      <c r="K346" s="24"/>
    </row>
    <row r="347" spans="1:13" x14ac:dyDescent="0.3">
      <c r="A347" s="13" t="s">
        <v>178</v>
      </c>
      <c r="B347" s="3"/>
      <c r="C347" s="4">
        <f>(C346-B346)/B346</f>
        <v>0.33091787439613529</v>
      </c>
      <c r="D347" s="4">
        <f t="shared" ref="D347:F347" si="10">(D346-C346)/C346</f>
        <v>0.3720508166969147</v>
      </c>
      <c r="E347" s="4">
        <f t="shared" si="10"/>
        <v>1.1666666666666667</v>
      </c>
      <c r="F347" s="4">
        <f t="shared" si="10"/>
        <v>9.4017094017094016E-2</v>
      </c>
      <c r="H347" s="19"/>
      <c r="I347" s="19"/>
      <c r="J347" s="19"/>
      <c r="K347" s="19"/>
    </row>
    <row r="348" spans="1:13" x14ac:dyDescent="0.3">
      <c r="A348" t="s">
        <v>1695</v>
      </c>
    </row>
    <row r="349" spans="1:13" x14ac:dyDescent="0.3">
      <c r="A349" s="356" t="s">
        <v>2537</v>
      </c>
      <c r="B349" s="356"/>
      <c r="C349" s="356"/>
      <c r="D349" s="356"/>
      <c r="E349" s="356"/>
      <c r="F349" s="356"/>
      <c r="G349" s="356"/>
      <c r="H349" s="364"/>
      <c r="I349" s="364"/>
    </row>
    <row r="350" spans="1:13" x14ac:dyDescent="0.3">
      <c r="A350" s="357" t="s">
        <v>2470</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2484</v>
      </c>
    </row>
    <row r="355" spans="13:14" x14ac:dyDescent="0.3">
      <c r="M355"/>
    </row>
    <row r="356" spans="13:14" x14ac:dyDescent="0.3">
      <c r="M356" s="88" t="s">
        <v>147</v>
      </c>
      <c r="N356" s="1" t="s">
        <v>2541</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1696</v>
      </c>
    </row>
    <row r="382" spans="13:13" ht="57.6" x14ac:dyDescent="0.3">
      <c r="M382" s="290" t="s">
        <v>1697</v>
      </c>
    </row>
    <row r="383" spans="13:13" ht="28.8" x14ac:dyDescent="0.3">
      <c r="M383" s="291" t="s">
        <v>2542</v>
      </c>
    </row>
    <row r="384" spans="13:13" x14ac:dyDescent="0.3">
      <c r="M384"/>
    </row>
    <row r="385" spans="13:13" x14ac:dyDescent="0.3">
      <c r="M385" s="88" t="s">
        <v>148</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1696</v>
      </c>
    </row>
    <row r="415" spans="13:13" x14ac:dyDescent="0.3">
      <c r="M415" s="290" t="s">
        <v>1698</v>
      </c>
    </row>
    <row r="416" spans="13:13" ht="28.8" x14ac:dyDescent="0.3">
      <c r="M416" s="291" t="s">
        <v>2542</v>
      </c>
    </row>
    <row r="418" spans="13:13" x14ac:dyDescent="0.3">
      <c r="M418" s="88" t="s">
        <v>149</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1696</v>
      </c>
    </row>
    <row r="450" spans="13:13" ht="43.2" x14ac:dyDescent="0.3">
      <c r="M450" s="290" t="s">
        <v>1699</v>
      </c>
    </row>
    <row r="451" spans="13:13" ht="28.8" x14ac:dyDescent="0.3">
      <c r="M451" s="291" t="s">
        <v>2542</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2513</v>
      </c>
    </row>
    <row r="2" spans="1:18" x14ac:dyDescent="0.3">
      <c r="A2" t="s">
        <v>2527</v>
      </c>
    </row>
    <row r="4" spans="1:18" ht="43.95" customHeight="1" x14ac:dyDescent="0.3">
      <c r="A4" s="368" t="s">
        <v>2528</v>
      </c>
      <c r="B4" s="368"/>
      <c r="C4" s="368"/>
      <c r="D4" s="368"/>
      <c r="E4" s="368"/>
      <c r="F4" s="368"/>
      <c r="G4" s="368"/>
      <c r="H4" s="368"/>
      <c r="I4" s="368"/>
      <c r="J4" s="368"/>
      <c r="K4" s="368"/>
      <c r="L4" s="368"/>
      <c r="M4" s="368"/>
      <c r="N4" s="368"/>
      <c r="O4" s="368"/>
      <c r="P4" s="368"/>
      <c r="Q4" s="368"/>
      <c r="R4" s="368"/>
    </row>
    <row r="6" spans="1:18" ht="30" customHeight="1" x14ac:dyDescent="0.3">
      <c r="A6" s="368" t="s">
        <v>2529</v>
      </c>
      <c r="B6" s="368"/>
      <c r="C6" s="368"/>
      <c r="D6" s="368"/>
      <c r="E6" s="368"/>
      <c r="F6" s="368"/>
      <c r="G6" s="368"/>
      <c r="H6" s="368"/>
      <c r="I6" s="368"/>
      <c r="J6" s="368"/>
      <c r="K6" s="368"/>
      <c r="L6" s="368"/>
      <c r="M6" s="368"/>
      <c r="N6" s="368"/>
      <c r="O6" s="368"/>
      <c r="P6" s="368"/>
      <c r="Q6" s="368"/>
      <c r="R6" s="368"/>
    </row>
    <row r="8" spans="1:18" ht="44.4" customHeight="1" x14ac:dyDescent="0.3">
      <c r="A8" s="368" t="s">
        <v>2530</v>
      </c>
      <c r="B8" s="368"/>
      <c r="C8" s="368"/>
      <c r="D8" s="368"/>
      <c r="E8" s="368"/>
      <c r="F8" s="368"/>
      <c r="G8" s="368"/>
      <c r="H8" s="368"/>
      <c r="I8" s="368"/>
      <c r="J8" s="368"/>
      <c r="K8" s="368"/>
      <c r="L8" s="368"/>
      <c r="M8" s="368"/>
      <c r="N8" s="368"/>
      <c r="O8" s="368"/>
      <c r="P8" s="368"/>
      <c r="Q8" s="368"/>
      <c r="R8" s="368"/>
    </row>
    <row r="10" spans="1:18" ht="43.2" customHeight="1" x14ac:dyDescent="0.3">
      <c r="A10" s="368" t="s">
        <v>2531</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2532</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2533</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70" zoomScaleNormal="7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1700</v>
      </c>
      <c r="C1" s="369"/>
      <c r="D1" s="369"/>
      <c r="E1" s="369"/>
      <c r="F1" s="369"/>
      <c r="G1" s="369"/>
    </row>
    <row r="2" spans="1:31" x14ac:dyDescent="0.3">
      <c r="A2" t="s">
        <v>173</v>
      </c>
      <c r="B2" s="370" t="str">
        <f>Population!B3</f>
        <v>City of McFarland</v>
      </c>
      <c r="C2" s="370"/>
      <c r="D2" s="370"/>
      <c r="E2" s="370"/>
      <c r="F2" s="370"/>
      <c r="G2" s="370"/>
      <c r="H2" s="370"/>
      <c r="I2" s="370"/>
      <c r="J2" s="370"/>
      <c r="K2" s="370"/>
      <c r="L2" s="370" t="str">
        <f>Population!B4</f>
        <v>Kern County</v>
      </c>
      <c r="M2" s="370"/>
      <c r="N2" s="370"/>
      <c r="O2" s="370"/>
      <c r="P2" s="370"/>
      <c r="Q2" s="370"/>
      <c r="R2" s="370"/>
      <c r="S2" s="370"/>
      <c r="T2" s="370"/>
      <c r="U2" s="370"/>
      <c r="V2" s="370" t="s">
        <v>174</v>
      </c>
      <c r="W2" s="370"/>
      <c r="X2" s="370"/>
      <c r="Y2" s="370"/>
      <c r="Z2" s="370"/>
      <c r="AA2" s="370"/>
      <c r="AB2" s="370"/>
      <c r="AC2" s="370"/>
      <c r="AD2" s="370"/>
      <c r="AE2" s="370"/>
    </row>
    <row r="3" spans="1:31" s="22" customFormat="1" ht="43.2" x14ac:dyDescent="0.3">
      <c r="A3" s="195"/>
      <c r="B3" s="371">
        <v>2010</v>
      </c>
      <c r="C3" s="371"/>
      <c r="D3" s="371"/>
      <c r="E3" s="371">
        <v>2015</v>
      </c>
      <c r="F3" s="371"/>
      <c r="G3" s="371"/>
      <c r="H3" s="371">
        <v>2020</v>
      </c>
      <c r="I3" s="371"/>
      <c r="J3" s="371"/>
      <c r="K3" s="21" t="s">
        <v>1701</v>
      </c>
      <c r="L3" s="371">
        <v>2010</v>
      </c>
      <c r="M3" s="371"/>
      <c r="N3" s="371"/>
      <c r="O3" s="371">
        <v>2015</v>
      </c>
      <c r="P3" s="371"/>
      <c r="Q3" s="371"/>
      <c r="R3" s="371">
        <v>2020</v>
      </c>
      <c r="S3" s="371"/>
      <c r="T3" s="371"/>
      <c r="U3" s="21" t="s">
        <v>1701</v>
      </c>
      <c r="V3" s="371">
        <v>2010</v>
      </c>
      <c r="W3" s="371"/>
      <c r="X3" s="371"/>
      <c r="Y3" s="371">
        <v>2015</v>
      </c>
      <c r="Z3" s="371"/>
      <c r="AA3" s="371"/>
      <c r="AB3" s="371">
        <v>2020</v>
      </c>
      <c r="AC3" s="371"/>
      <c r="AD3" s="371"/>
      <c r="AE3" s="21" t="s">
        <v>1701</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297" t="s">
        <v>1702</v>
      </c>
      <c r="B5" s="297"/>
      <c r="C5" s="297"/>
      <c r="D5" s="297"/>
      <c r="E5" s="297"/>
      <c r="F5" s="297"/>
      <c r="G5" s="297"/>
      <c r="H5" s="297"/>
      <c r="I5" s="297"/>
      <c r="J5" s="297"/>
      <c r="K5" s="297"/>
      <c r="L5" s="122"/>
      <c r="M5" s="122"/>
      <c r="N5" s="122"/>
      <c r="O5" s="122"/>
      <c r="P5" s="122"/>
      <c r="Q5" s="122"/>
      <c r="R5" s="122"/>
      <c r="S5" s="122"/>
      <c r="T5" s="122"/>
      <c r="U5" s="122"/>
      <c r="V5" s="122"/>
      <c r="W5" s="122"/>
      <c r="X5" s="122"/>
      <c r="Y5" s="122"/>
      <c r="Z5" s="122"/>
      <c r="AA5" s="122"/>
      <c r="AB5" s="122"/>
      <c r="AC5" s="122"/>
      <c r="AD5" s="122"/>
      <c r="AE5" s="122"/>
    </row>
    <row r="6" spans="1:31" x14ac:dyDescent="0.3">
      <c r="B6" s="298" t="s">
        <v>1703</v>
      </c>
      <c r="C6" s="298"/>
      <c r="D6" s="298" t="s">
        <v>1704</v>
      </c>
      <c r="E6" s="298" t="s">
        <v>1703</v>
      </c>
      <c r="F6" s="298"/>
      <c r="G6" s="298" t="s">
        <v>1704</v>
      </c>
      <c r="H6" s="298" t="s">
        <v>1703</v>
      </c>
      <c r="I6" s="298"/>
      <c r="J6" s="298" t="s">
        <v>1704</v>
      </c>
      <c r="K6" t="s">
        <v>173</v>
      </c>
      <c r="L6" s="207" t="s">
        <v>1703</v>
      </c>
      <c r="M6" s="207"/>
      <c r="N6" s="207" t="s">
        <v>1704</v>
      </c>
      <c r="O6" s="207" t="s">
        <v>1703</v>
      </c>
      <c r="P6" s="207"/>
      <c r="Q6" s="207" t="s">
        <v>1704</v>
      </c>
      <c r="R6" s="207" t="s">
        <v>1703</v>
      </c>
      <c r="S6" s="207"/>
      <c r="T6" s="207" t="s">
        <v>1704</v>
      </c>
      <c r="U6" t="s">
        <v>173</v>
      </c>
      <c r="V6" s="207" t="s">
        <v>1703</v>
      </c>
      <c r="W6" s="207"/>
      <c r="X6" s="207" t="s">
        <v>1704</v>
      </c>
      <c r="Y6" s="207" t="s">
        <v>1703</v>
      </c>
      <c r="Z6" s="207"/>
      <c r="AA6" s="207" t="s">
        <v>1704</v>
      </c>
      <c r="AB6" s="207" t="s">
        <v>1703</v>
      </c>
      <c r="AC6" s="207"/>
      <c r="AD6" s="207" t="s">
        <v>1704</v>
      </c>
      <c r="AE6" t="s">
        <v>173</v>
      </c>
    </row>
    <row r="7" spans="1:31" x14ac:dyDescent="0.3">
      <c r="A7" t="s">
        <v>175</v>
      </c>
      <c r="B7" s="2">
        <v>12302</v>
      </c>
      <c r="C7" t="s">
        <v>173</v>
      </c>
      <c r="D7" s="2">
        <v>12.1212121212121</v>
      </c>
      <c r="E7" s="2">
        <v>13028</v>
      </c>
      <c r="F7" t="s">
        <v>173</v>
      </c>
      <c r="G7" s="2">
        <v>29.090909090909101</v>
      </c>
      <c r="H7" s="2">
        <v>13244</v>
      </c>
      <c r="I7" t="s">
        <v>173</v>
      </c>
      <c r="J7" s="14">
        <v>78.787880000000001</v>
      </c>
      <c r="K7" s="299">
        <v>7.6572914973175088E-2</v>
      </c>
      <c r="L7" s="2">
        <v>815693</v>
      </c>
      <c r="M7" s="27" t="s">
        <v>173</v>
      </c>
      <c r="N7" s="2">
        <v>0</v>
      </c>
      <c r="O7" s="2">
        <v>865736</v>
      </c>
      <c r="P7" s="27" t="s">
        <v>173</v>
      </c>
      <c r="Q7" s="14">
        <v>0</v>
      </c>
      <c r="R7" s="2">
        <v>892458</v>
      </c>
      <c r="S7" s="27" t="s">
        <v>173</v>
      </c>
      <c r="T7" s="14">
        <v>0</v>
      </c>
      <c r="U7" s="27">
        <v>9.4110161543619966E-2</v>
      </c>
      <c r="V7" s="2">
        <v>36637290</v>
      </c>
      <c r="W7" s="27" t="s">
        <v>173</v>
      </c>
      <c r="X7" s="2">
        <v>0</v>
      </c>
      <c r="Y7" s="2">
        <v>38421464</v>
      </c>
      <c r="Z7" s="27" t="s">
        <v>173</v>
      </c>
      <c r="AA7" s="14">
        <v>0</v>
      </c>
      <c r="AB7" s="2">
        <v>39346023</v>
      </c>
      <c r="AC7" s="27" t="s">
        <v>173</v>
      </c>
      <c r="AD7" s="14">
        <v>0</v>
      </c>
      <c r="AE7" s="27">
        <v>7.3999999999999996E-2</v>
      </c>
    </row>
    <row r="8" spans="1:31" x14ac:dyDescent="0.3">
      <c r="A8" t="s">
        <v>182</v>
      </c>
      <c r="B8" s="2">
        <v>7235</v>
      </c>
      <c r="C8" s="299">
        <v>0.58811575353601042</v>
      </c>
      <c r="D8" s="2">
        <v>178.18181818181799</v>
      </c>
      <c r="E8" s="2">
        <v>7169</v>
      </c>
      <c r="F8" s="299">
        <v>0.55027632790911885</v>
      </c>
      <c r="G8" s="14">
        <v>171.51515151515099</v>
      </c>
      <c r="H8" s="2">
        <v>7124</v>
      </c>
      <c r="I8" s="299">
        <v>0.53790395650860767</v>
      </c>
      <c r="J8" s="14">
        <v>225.454544</v>
      </c>
      <c r="K8" s="299">
        <v>-1.5342087076710436E-2</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183</v>
      </c>
      <c r="B9" s="2">
        <v>716</v>
      </c>
      <c r="C9" s="299">
        <v>5.8201918387254102E-2</v>
      </c>
      <c r="D9" s="2">
        <v>121.212121212121</v>
      </c>
      <c r="E9" s="2">
        <v>819</v>
      </c>
      <c r="F9" s="299">
        <v>6.2864599324531784E-2</v>
      </c>
      <c r="G9" s="14">
        <v>114.54545454545401</v>
      </c>
      <c r="H9" s="2">
        <v>482</v>
      </c>
      <c r="I9" s="299">
        <v>3.6393838719420112E-2</v>
      </c>
      <c r="J9" s="14">
        <v>112.727272</v>
      </c>
      <c r="K9" s="299">
        <v>-0.32681564245810057</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1705</v>
      </c>
      <c r="B10" s="2">
        <v>642</v>
      </c>
      <c r="C10" s="299">
        <v>5.2186636319297673E-2</v>
      </c>
      <c r="D10" s="2">
        <v>121.818181818181</v>
      </c>
      <c r="E10" s="2">
        <v>707</v>
      </c>
      <c r="F10" s="299">
        <v>5.4267731040835127E-2</v>
      </c>
      <c r="G10" s="14">
        <v>88.484848484848399</v>
      </c>
      <c r="H10" s="2">
        <v>703</v>
      </c>
      <c r="I10" s="299">
        <v>5.3080640289942617E-2</v>
      </c>
      <c r="J10" s="14">
        <v>122.42424</v>
      </c>
      <c r="K10" s="299">
        <v>9.5015576323987536E-2</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1706</v>
      </c>
      <c r="B11" s="2">
        <v>478</v>
      </c>
      <c r="C11" s="299">
        <v>3.8855470655178019E-2</v>
      </c>
      <c r="D11" s="2">
        <v>93.3333333333333</v>
      </c>
      <c r="E11" s="2">
        <v>805</v>
      </c>
      <c r="F11" s="299">
        <v>6.1789990789069694E-2</v>
      </c>
      <c r="G11" s="2">
        <v>103.030303030303</v>
      </c>
      <c r="H11" s="2">
        <v>779</v>
      </c>
      <c r="I11" s="299">
        <v>5.8819087888855329E-2</v>
      </c>
      <c r="J11" s="14">
        <v>112.727272</v>
      </c>
      <c r="K11" s="299">
        <v>0.62970711297071125</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1707</v>
      </c>
      <c r="B12" s="2">
        <v>406</v>
      </c>
      <c r="C12" s="299">
        <v>3.3002763778247436E-2</v>
      </c>
      <c r="D12" s="2">
        <v>95.757575757575694</v>
      </c>
      <c r="E12" s="2">
        <v>227</v>
      </c>
      <c r="F12" s="299">
        <v>1.7424009824992325E-2</v>
      </c>
      <c r="G12" s="14">
        <v>46.6666666666666</v>
      </c>
      <c r="H12" s="2">
        <v>330</v>
      </c>
      <c r="I12" s="299">
        <v>2.4916943521594685E-2</v>
      </c>
      <c r="J12" s="14">
        <v>81.818183899999994</v>
      </c>
      <c r="K12" s="299">
        <v>-0.18719211822660098</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1708</v>
      </c>
      <c r="B13" s="2">
        <v>335</v>
      </c>
      <c r="C13" s="299">
        <v>2.7231344496829783E-2</v>
      </c>
      <c r="D13" s="2">
        <v>75.757575757575694</v>
      </c>
      <c r="E13" s="2">
        <v>220</v>
      </c>
      <c r="F13" s="299">
        <v>1.6886705557261284E-2</v>
      </c>
      <c r="G13" s="14">
        <v>51.515151515151501</v>
      </c>
      <c r="H13" s="2">
        <v>97</v>
      </c>
      <c r="I13" s="299">
        <v>7.3240712775596494E-3</v>
      </c>
      <c r="J13" s="14">
        <v>49.0909081</v>
      </c>
      <c r="K13" s="299">
        <v>-0.71044776119402986</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188</v>
      </c>
      <c r="B14" s="2">
        <v>114</v>
      </c>
      <c r="C14" s="299">
        <v>9.2667858884734194E-3</v>
      </c>
      <c r="D14" s="2">
        <v>36.363636363636303</v>
      </c>
      <c r="E14" s="2">
        <v>202</v>
      </c>
      <c r="F14" s="299">
        <v>1.5505066011667179E-2</v>
      </c>
      <c r="G14" s="14">
        <v>73.939393939393895</v>
      </c>
      <c r="H14" s="2">
        <v>212</v>
      </c>
      <c r="I14" s="299">
        <v>1.6007248565388099E-2</v>
      </c>
      <c r="J14" s="14">
        <v>64.848489999999998</v>
      </c>
      <c r="K14" s="299">
        <v>0.85964912280701755</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189</v>
      </c>
      <c r="B15" s="2">
        <v>145</v>
      </c>
      <c r="C15" s="299">
        <v>1.1786701349374085E-2</v>
      </c>
      <c r="D15" s="2">
        <v>56.969696969696898</v>
      </c>
      <c r="E15" s="2">
        <v>106</v>
      </c>
      <c r="F15" s="299">
        <v>8.1363217684986191E-3</v>
      </c>
      <c r="G15" s="14">
        <v>40.606060606060602</v>
      </c>
      <c r="H15" s="2">
        <v>48</v>
      </c>
      <c r="I15" s="299">
        <v>3.6242826940501359E-3</v>
      </c>
      <c r="J15" s="14">
        <v>20</v>
      </c>
      <c r="K15" s="299">
        <v>-0.66896551724137931</v>
      </c>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1709</v>
      </c>
      <c r="B16" s="2">
        <v>733</v>
      </c>
      <c r="C16" s="299">
        <v>5.9583807510973828E-2</v>
      </c>
      <c r="D16" s="2">
        <v>124.84848484848401</v>
      </c>
      <c r="E16" s="2">
        <v>383</v>
      </c>
      <c r="F16" s="299">
        <v>2.9398219220141235E-2</v>
      </c>
      <c r="G16" s="14">
        <v>55.757575757575701</v>
      </c>
      <c r="H16" s="2">
        <v>605</v>
      </c>
      <c r="I16" s="299">
        <v>4.5681063122923589E-2</v>
      </c>
      <c r="J16" s="14">
        <v>112.727272</v>
      </c>
      <c r="K16" s="299">
        <v>-0.17462482946793997</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1710</v>
      </c>
      <c r="B17" s="2">
        <v>710</v>
      </c>
      <c r="C17" s="299">
        <v>5.7714192814176557E-2</v>
      </c>
      <c r="D17" s="2">
        <v>90.303030303030297</v>
      </c>
      <c r="E17" s="2">
        <v>753</v>
      </c>
      <c r="F17" s="299">
        <v>5.7798587657353392E-2</v>
      </c>
      <c r="G17" s="14">
        <v>105.454545454545</v>
      </c>
      <c r="H17" s="2">
        <v>508</v>
      </c>
      <c r="I17" s="299">
        <v>3.8356991845363939E-2</v>
      </c>
      <c r="J17" s="14">
        <v>107.272728</v>
      </c>
      <c r="K17" s="299">
        <v>-0.28450704225352114</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1711</v>
      </c>
      <c r="B18" s="2">
        <v>561</v>
      </c>
      <c r="C18" s="299">
        <v>4.5602341082750769E-2</v>
      </c>
      <c r="D18" s="2">
        <v>101.212121212121</v>
      </c>
      <c r="E18" s="2">
        <v>599</v>
      </c>
      <c r="F18" s="299">
        <v>4.5977893767270496E-2</v>
      </c>
      <c r="G18" s="14">
        <v>84.242424242424207</v>
      </c>
      <c r="H18" s="2">
        <v>679</v>
      </c>
      <c r="I18" s="299">
        <v>5.1268498942917545E-2</v>
      </c>
      <c r="J18" s="14">
        <v>95.151510000000002</v>
      </c>
      <c r="K18" s="299">
        <v>0.21033868092691621</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1712</v>
      </c>
      <c r="B19" s="2">
        <v>581</v>
      </c>
      <c r="C19" s="299">
        <v>4.7228092993009264E-2</v>
      </c>
      <c r="D19" s="2">
        <v>99.393939393939405</v>
      </c>
      <c r="E19" s="2">
        <v>546</v>
      </c>
      <c r="F19" s="299">
        <v>4.1909732883021182E-2</v>
      </c>
      <c r="G19" s="14">
        <v>69.090909090909093</v>
      </c>
      <c r="H19" s="2">
        <v>738</v>
      </c>
      <c r="I19" s="299">
        <v>5.5723346421020836E-2</v>
      </c>
      <c r="J19" s="14">
        <v>113.333336</v>
      </c>
      <c r="K19" s="299">
        <v>0.27022375215146299</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1713</v>
      </c>
      <c r="B20" s="2">
        <v>555</v>
      </c>
      <c r="C20" s="299">
        <v>4.5114615509673224E-2</v>
      </c>
      <c r="D20" s="2">
        <v>95.151515151515099</v>
      </c>
      <c r="E20" s="2">
        <v>522</v>
      </c>
      <c r="F20" s="299">
        <v>4.0067546822229044E-2</v>
      </c>
      <c r="G20" s="14">
        <v>67.272727272727195</v>
      </c>
      <c r="H20" s="2">
        <v>508</v>
      </c>
      <c r="I20" s="299">
        <v>3.8356991845363939E-2</v>
      </c>
      <c r="J20" s="14">
        <v>77.575760000000002</v>
      </c>
      <c r="K20" s="299">
        <v>-8.468468468468468E-2</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1714</v>
      </c>
      <c r="B21" s="2">
        <v>367</v>
      </c>
      <c r="C21" s="299">
        <v>2.9832547553243376E-2</v>
      </c>
      <c r="D21" s="2">
        <v>82.424242424242394</v>
      </c>
      <c r="E21" s="2">
        <v>261</v>
      </c>
      <c r="F21" s="299">
        <v>2.0033773411114522E-2</v>
      </c>
      <c r="G21" s="14">
        <v>49.090909090909101</v>
      </c>
      <c r="H21" s="2">
        <v>261</v>
      </c>
      <c r="I21" s="299">
        <v>1.9707037148897613E-2</v>
      </c>
      <c r="J21" s="14">
        <v>55.757576</v>
      </c>
      <c r="K21" s="299">
        <v>-0.28882833787465939</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1715</v>
      </c>
      <c r="B22" s="2">
        <v>254</v>
      </c>
      <c r="C22" s="299">
        <v>2.0647049260282879E-2</v>
      </c>
      <c r="D22" s="2">
        <v>58.181818181818201</v>
      </c>
      <c r="E22" s="2">
        <v>293</v>
      </c>
      <c r="F22" s="299">
        <v>2.2490021492170709E-2</v>
      </c>
      <c r="G22" s="14">
        <v>47.272727272727202</v>
      </c>
      <c r="H22" s="2">
        <v>335</v>
      </c>
      <c r="I22" s="299">
        <v>2.5294472968891573E-2</v>
      </c>
      <c r="J22" s="14">
        <v>72.727270000000004</v>
      </c>
      <c r="K22" s="299">
        <v>0.31889763779527558</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1716</v>
      </c>
      <c r="B23" s="2">
        <v>266</v>
      </c>
      <c r="C23" s="299">
        <v>2.1622500406437976E-2</v>
      </c>
      <c r="D23" s="2">
        <v>66.060606060606005</v>
      </c>
      <c r="E23" s="2">
        <v>257</v>
      </c>
      <c r="F23" s="299">
        <v>1.9726742400982499E-2</v>
      </c>
      <c r="G23" s="14">
        <v>54.545454545454497</v>
      </c>
      <c r="H23" s="2">
        <v>260</v>
      </c>
      <c r="I23" s="299">
        <v>1.9631531259438235E-2</v>
      </c>
      <c r="J23" s="14">
        <v>66.060609999999997</v>
      </c>
      <c r="K23" s="299">
        <v>-2.2556390977443608E-2</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1717</v>
      </c>
      <c r="B24" s="2">
        <v>35</v>
      </c>
      <c r="C24" s="299">
        <v>2.8450658429523654E-3</v>
      </c>
      <c r="D24" s="2">
        <v>20</v>
      </c>
      <c r="E24" s="2">
        <v>76</v>
      </c>
      <c r="F24" s="299">
        <v>5.8335891925084433E-3</v>
      </c>
      <c r="G24" s="14">
        <v>31.515151515151501</v>
      </c>
      <c r="H24" s="2">
        <v>95</v>
      </c>
      <c r="I24" s="299">
        <v>7.1730594986408941E-3</v>
      </c>
      <c r="J24" s="14">
        <v>41.818179999999998</v>
      </c>
      <c r="K24" s="299">
        <v>1.7142857142857142</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1718</v>
      </c>
      <c r="B25" s="2">
        <v>87</v>
      </c>
      <c r="C25" s="299">
        <v>7.0720208096244517E-3</v>
      </c>
      <c r="D25" s="2">
        <v>44.848484848484802</v>
      </c>
      <c r="E25" s="2">
        <v>81</v>
      </c>
      <c r="F25" s="299">
        <v>6.2173779551734729E-3</v>
      </c>
      <c r="G25" s="14">
        <v>25.4545454545454</v>
      </c>
      <c r="H25" s="2">
        <v>171</v>
      </c>
      <c r="I25" s="299">
        <v>1.2911507097553608E-2</v>
      </c>
      <c r="J25" s="14">
        <v>55.757576</v>
      </c>
      <c r="K25" s="299">
        <v>0.96551724137931039</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1719</v>
      </c>
      <c r="B26" s="2">
        <v>64</v>
      </c>
      <c r="C26" s="299">
        <v>5.2024061128271822E-3</v>
      </c>
      <c r="D26" s="2">
        <v>44.2424242424242</v>
      </c>
      <c r="E26" s="2">
        <v>18</v>
      </c>
      <c r="F26" s="299">
        <v>1.3816395455941051E-3</v>
      </c>
      <c r="G26" s="14">
        <v>11.5151515151515</v>
      </c>
      <c r="H26" s="2">
        <v>62</v>
      </c>
      <c r="I26" s="299">
        <v>4.6813651464814258E-3</v>
      </c>
      <c r="J26" s="14">
        <v>23.636364</v>
      </c>
      <c r="K26" s="299">
        <v>-3.125E-2</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1720</v>
      </c>
      <c r="B27" s="2">
        <v>0</v>
      </c>
      <c r="C27" s="299">
        <v>0</v>
      </c>
      <c r="D27" s="2">
        <v>80</v>
      </c>
      <c r="E27" s="2">
        <v>114</v>
      </c>
      <c r="F27" s="299">
        <v>8.750383788762665E-3</v>
      </c>
      <c r="G27" s="14">
        <v>39.393939393939398</v>
      </c>
      <c r="H27" s="2">
        <v>95</v>
      </c>
      <c r="I27" s="299">
        <v>7.1730594986408941E-3</v>
      </c>
      <c r="J27" s="14">
        <v>35.757576</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1721</v>
      </c>
      <c r="B28" s="2">
        <v>106</v>
      </c>
      <c r="C28" s="299">
        <v>8.6164851243700213E-3</v>
      </c>
      <c r="D28" s="2">
        <v>44.2424242424242</v>
      </c>
      <c r="E28" s="2">
        <v>119</v>
      </c>
      <c r="F28" s="299">
        <v>9.1341725514276946E-3</v>
      </c>
      <c r="G28" s="14">
        <v>43.030303030303003</v>
      </c>
      <c r="H28" s="2">
        <v>76</v>
      </c>
      <c r="I28" s="299">
        <v>5.7384475989127152E-3</v>
      </c>
      <c r="J28" s="14">
        <v>31.515152</v>
      </c>
      <c r="K28" s="299">
        <v>-0.28301886792452829</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1722</v>
      </c>
      <c r="B29" s="2">
        <v>7</v>
      </c>
      <c r="C29" s="299">
        <v>5.6901316859047312E-4</v>
      </c>
      <c r="D29" s="2">
        <v>7.2727272727272698</v>
      </c>
      <c r="E29" s="2">
        <v>37</v>
      </c>
      <c r="F29" s="299">
        <v>2.8400368437212159E-3</v>
      </c>
      <c r="G29" s="2">
        <v>18.181818181818102</v>
      </c>
      <c r="H29" s="2">
        <v>52</v>
      </c>
      <c r="I29" s="299">
        <v>3.9263062518876471E-3</v>
      </c>
      <c r="J29" s="14">
        <v>24.242424</v>
      </c>
      <c r="K29" s="299">
        <v>6.4285714285714288</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1723</v>
      </c>
      <c r="B30" s="2">
        <v>73</v>
      </c>
      <c r="C30" s="299">
        <v>5.9339944724435051E-3</v>
      </c>
      <c r="D30" s="2">
        <v>40.606060606060602</v>
      </c>
      <c r="E30" s="2">
        <v>13</v>
      </c>
      <c r="F30" s="299">
        <v>9.9785078292907573E-4</v>
      </c>
      <c r="G30" s="14">
        <v>10.303030303030299</v>
      </c>
      <c r="H30" s="2">
        <v>15</v>
      </c>
      <c r="I30" s="299">
        <v>1.1325883418906674E-3</v>
      </c>
      <c r="J30" s="14">
        <v>12.727273</v>
      </c>
      <c r="K30" s="299">
        <v>-0.79452054794520544</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1724</v>
      </c>
      <c r="B31" s="2">
        <v>0</v>
      </c>
      <c r="C31" s="299">
        <v>0</v>
      </c>
      <c r="D31" s="2">
        <v>80</v>
      </c>
      <c r="E31" s="2">
        <v>11</v>
      </c>
      <c r="F31" s="299">
        <v>8.4433527786306414E-4</v>
      </c>
      <c r="G31" s="14">
        <v>7.2727272727272698</v>
      </c>
      <c r="H31" s="2">
        <v>13</v>
      </c>
      <c r="I31" s="299">
        <v>9.8157656297191177E-4</v>
      </c>
      <c r="J31" s="14">
        <v>12.121212</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206</v>
      </c>
      <c r="B32" s="2">
        <v>5067</v>
      </c>
      <c r="C32" s="299">
        <v>0.41188424646398958</v>
      </c>
      <c r="D32" s="2">
        <v>179.39393939393901</v>
      </c>
      <c r="E32" s="2">
        <v>5859</v>
      </c>
      <c r="F32" s="299">
        <v>0.44972367209088115</v>
      </c>
      <c r="G32" s="14">
        <v>173.939393939393</v>
      </c>
      <c r="H32" s="2">
        <v>6120</v>
      </c>
      <c r="I32" s="299">
        <v>0.46209604349139233</v>
      </c>
      <c r="J32" s="14">
        <v>214.545456</v>
      </c>
      <c r="K32" s="299">
        <v>0.20781527531083482</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183</v>
      </c>
      <c r="B33" s="2">
        <v>561</v>
      </c>
      <c r="C33" s="299">
        <v>4.5602341082750769E-2</v>
      </c>
      <c r="D33" s="2">
        <v>93.939393939393895</v>
      </c>
      <c r="E33" s="2">
        <v>691</v>
      </c>
      <c r="F33" s="299">
        <v>5.3039607000307028E-2</v>
      </c>
      <c r="G33" s="14">
        <v>102.424242424242</v>
      </c>
      <c r="H33" s="2">
        <v>481</v>
      </c>
      <c r="I33" s="299">
        <v>3.6318332829960734E-2</v>
      </c>
      <c r="J33" s="14">
        <v>109.090912</v>
      </c>
      <c r="K33" s="299">
        <v>-0.14260249554367202</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1705</v>
      </c>
      <c r="B34" s="2">
        <v>428</v>
      </c>
      <c r="C34" s="299">
        <v>3.4791090879531784E-2</v>
      </c>
      <c r="D34" s="2">
        <v>97.575757575757606</v>
      </c>
      <c r="E34" s="2">
        <v>739</v>
      </c>
      <c r="F34" s="299">
        <v>5.672397912189131E-2</v>
      </c>
      <c r="G34" s="2">
        <v>106.06060606060601</v>
      </c>
      <c r="H34" s="2">
        <v>670</v>
      </c>
      <c r="I34" s="299">
        <v>5.0588945937783146E-2</v>
      </c>
      <c r="J34" s="14">
        <v>123.63636</v>
      </c>
      <c r="K34" s="299">
        <v>0.56542056074766356</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1706</v>
      </c>
      <c r="B35" s="2">
        <v>361</v>
      </c>
      <c r="C35" s="299">
        <v>2.9344821980165827E-2</v>
      </c>
      <c r="D35" s="2">
        <v>92.121212121212096</v>
      </c>
      <c r="E35" s="2">
        <v>514</v>
      </c>
      <c r="F35" s="299">
        <v>3.9453484801964998E-2</v>
      </c>
      <c r="G35" s="14">
        <v>75.151515151515099</v>
      </c>
      <c r="H35" s="2">
        <v>825</v>
      </c>
      <c r="I35" s="299">
        <v>6.229235880398671E-2</v>
      </c>
      <c r="J35" s="14">
        <v>132.72728000000001</v>
      </c>
      <c r="K35" s="299">
        <v>1.2853185595567866</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1707</v>
      </c>
      <c r="B36" s="2">
        <v>367</v>
      </c>
      <c r="C36" s="299">
        <v>2.9832547553243376E-2</v>
      </c>
      <c r="D36" s="2">
        <v>90.303030303030297</v>
      </c>
      <c r="E36" s="2">
        <v>367</v>
      </c>
      <c r="F36" s="299">
        <v>2.8170095179613139E-2</v>
      </c>
      <c r="G36" s="14">
        <v>63.030303030303003</v>
      </c>
      <c r="H36" s="2">
        <v>307</v>
      </c>
      <c r="I36" s="299">
        <v>2.3180308064028994E-2</v>
      </c>
      <c r="J36" s="14">
        <v>100</v>
      </c>
      <c r="K36" s="299">
        <v>-0.16348773841961853</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1708</v>
      </c>
      <c r="B37" s="2">
        <v>188</v>
      </c>
      <c r="C37" s="299">
        <v>1.5282067956429848E-2</v>
      </c>
      <c r="D37" s="2">
        <v>58.787878787878803</v>
      </c>
      <c r="E37" s="2">
        <v>168</v>
      </c>
      <c r="F37" s="299">
        <v>1.289530242554498E-2</v>
      </c>
      <c r="G37" s="14">
        <v>43.636363636363598</v>
      </c>
      <c r="H37" s="2">
        <v>270</v>
      </c>
      <c r="I37" s="299">
        <v>2.0386590154032016E-2</v>
      </c>
      <c r="J37" s="14">
        <v>83.030304000000001</v>
      </c>
      <c r="K37" s="299">
        <v>0.43617021276595747</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188</v>
      </c>
      <c r="B38" s="2">
        <v>103</v>
      </c>
      <c r="C38" s="299">
        <v>8.3726223378312471E-3</v>
      </c>
      <c r="D38" s="2">
        <v>58.181818181818201</v>
      </c>
      <c r="E38" s="2">
        <v>184</v>
      </c>
      <c r="F38" s="299">
        <v>1.4123426466073074E-2</v>
      </c>
      <c r="G38" s="14">
        <v>46.060606060605998</v>
      </c>
      <c r="H38" s="2">
        <v>67</v>
      </c>
      <c r="I38" s="299">
        <v>5.0588945937783151E-3</v>
      </c>
      <c r="J38" s="14">
        <v>40.606059999999999</v>
      </c>
      <c r="K38" s="299">
        <v>-0.34951456310679613</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189</v>
      </c>
      <c r="B39" s="2">
        <v>97</v>
      </c>
      <c r="C39" s="299">
        <v>7.8848967647536985E-3</v>
      </c>
      <c r="D39" s="2">
        <v>41.818181818181799</v>
      </c>
      <c r="E39" s="2">
        <v>155</v>
      </c>
      <c r="F39" s="299">
        <v>1.1897451642615905E-2</v>
      </c>
      <c r="G39" s="14">
        <v>43.636363636363598</v>
      </c>
      <c r="H39" s="2">
        <v>114</v>
      </c>
      <c r="I39" s="299">
        <v>8.6076713983690729E-3</v>
      </c>
      <c r="J39" s="14">
        <v>54.5454559</v>
      </c>
      <c r="K39" s="299">
        <v>0.17525773195876287</v>
      </c>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1709</v>
      </c>
      <c r="B40" s="2">
        <v>361</v>
      </c>
      <c r="C40" s="299">
        <v>2.9344821980165827E-2</v>
      </c>
      <c r="D40" s="2">
        <v>86.060606060606005</v>
      </c>
      <c r="E40" s="2">
        <v>233</v>
      </c>
      <c r="F40" s="299">
        <v>1.7884556340190358E-2</v>
      </c>
      <c r="G40" s="14">
        <v>53.3333333333333</v>
      </c>
      <c r="H40" s="2">
        <v>313</v>
      </c>
      <c r="I40" s="299">
        <v>2.363334340078526E-2</v>
      </c>
      <c r="J40" s="14">
        <v>83.636359999999996</v>
      </c>
      <c r="K40" s="299">
        <v>-0.1329639889196676</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1710</v>
      </c>
      <c r="B41" s="2">
        <v>299</v>
      </c>
      <c r="C41" s="299">
        <v>2.4304991058364495E-2</v>
      </c>
      <c r="D41" s="2">
        <v>78.181818181818201</v>
      </c>
      <c r="E41" s="2">
        <v>446</v>
      </c>
      <c r="F41" s="299">
        <v>3.4233957629720604E-2</v>
      </c>
      <c r="G41" s="14">
        <v>84.242424242424207</v>
      </c>
      <c r="H41" s="2">
        <v>443</v>
      </c>
      <c r="I41" s="299">
        <v>3.3449109030504381E-2</v>
      </c>
      <c r="J41" s="14">
        <v>87.272729999999996</v>
      </c>
      <c r="K41" s="299">
        <v>0.48160535117056857</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1711</v>
      </c>
      <c r="B42" s="2">
        <v>377</v>
      </c>
      <c r="C42" s="299">
        <v>3.0645423508372623E-2</v>
      </c>
      <c r="D42" s="2">
        <v>81.818181818181799</v>
      </c>
      <c r="E42" s="2">
        <v>330</v>
      </c>
      <c r="F42" s="299">
        <v>2.5330058335891924E-2</v>
      </c>
      <c r="G42" s="14">
        <v>52.727272727272698</v>
      </c>
      <c r="H42" s="2">
        <v>439</v>
      </c>
      <c r="I42" s="299">
        <v>3.3147085472666871E-2</v>
      </c>
      <c r="J42" s="14">
        <v>104.848488</v>
      </c>
      <c r="K42" s="299">
        <v>0.16445623342175067</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1712</v>
      </c>
      <c r="B43" s="2">
        <v>342</v>
      </c>
      <c r="C43" s="299">
        <v>2.7800357665420258E-2</v>
      </c>
      <c r="D43" s="2">
        <v>75.757575757575694</v>
      </c>
      <c r="E43" s="2">
        <v>427</v>
      </c>
      <c r="F43" s="299">
        <v>3.2775560331593491E-2</v>
      </c>
      <c r="G43" s="14">
        <v>56.363636363636303</v>
      </c>
      <c r="H43" s="2">
        <v>453</v>
      </c>
      <c r="I43" s="299">
        <v>3.4204167925098158E-2</v>
      </c>
      <c r="J43" s="14">
        <v>92.121215800000002</v>
      </c>
      <c r="K43" s="299">
        <v>0.32456140350877194</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1713</v>
      </c>
      <c r="B44" s="2">
        <v>317</v>
      </c>
      <c r="C44" s="299">
        <v>2.5768167777597138E-2</v>
      </c>
      <c r="D44" s="2">
        <v>75.757575757575694</v>
      </c>
      <c r="E44" s="2">
        <v>413</v>
      </c>
      <c r="F44" s="299">
        <v>3.1700951796131409E-2</v>
      </c>
      <c r="G44" s="14">
        <v>64.848484848484802</v>
      </c>
      <c r="H44" s="2">
        <v>344</v>
      </c>
      <c r="I44" s="299">
        <v>2.5974025974025976E-2</v>
      </c>
      <c r="J44" s="14">
        <v>80</v>
      </c>
      <c r="K44" s="299">
        <v>8.5173501577287064E-2</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1714</v>
      </c>
      <c r="B45" s="2">
        <v>249</v>
      </c>
      <c r="C45" s="299">
        <v>2.0240611282718257E-2</v>
      </c>
      <c r="D45" s="2">
        <v>72.727272727272705</v>
      </c>
      <c r="E45" s="2">
        <v>270</v>
      </c>
      <c r="F45" s="299">
        <v>2.0724593183911576E-2</v>
      </c>
      <c r="G45" s="2">
        <v>55.151515151515099</v>
      </c>
      <c r="H45" s="2">
        <v>312</v>
      </c>
      <c r="I45" s="299">
        <v>2.3557837511325883E-2</v>
      </c>
      <c r="J45" s="14">
        <v>74.545455899999993</v>
      </c>
      <c r="K45" s="299">
        <v>0.25301204819277107</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1715</v>
      </c>
      <c r="B46" s="2">
        <v>359</v>
      </c>
      <c r="C46" s="299">
        <v>2.9182246789139978E-2</v>
      </c>
      <c r="D46" s="2">
        <v>61.212121212121197</v>
      </c>
      <c r="E46" s="2">
        <v>243</v>
      </c>
      <c r="F46" s="299">
        <v>1.8652133865520417E-2</v>
      </c>
      <c r="G46" s="14">
        <v>38.787878787878697</v>
      </c>
      <c r="H46" s="2">
        <v>211</v>
      </c>
      <c r="I46" s="299">
        <v>1.5931742675928721E-2</v>
      </c>
      <c r="J46" s="14">
        <v>56.363636</v>
      </c>
      <c r="K46" s="299">
        <v>-0.41225626740947074</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1716</v>
      </c>
      <c r="B47" s="2">
        <v>176</v>
      </c>
      <c r="C47" s="299">
        <v>1.4306616810274751E-2</v>
      </c>
      <c r="D47" s="2">
        <v>62.424242424242401</v>
      </c>
      <c r="E47" s="2">
        <v>201</v>
      </c>
      <c r="F47" s="299">
        <v>1.5428308259134172E-2</v>
      </c>
      <c r="G47" s="2">
        <v>35.757575757575701</v>
      </c>
      <c r="H47" s="2">
        <v>306</v>
      </c>
      <c r="I47" s="299">
        <v>2.3104802174569616E-2</v>
      </c>
      <c r="J47" s="14">
        <v>79.393936199999999</v>
      </c>
      <c r="K47" s="299">
        <v>0.73863636363636365</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1717</v>
      </c>
      <c r="B48" s="2">
        <v>87</v>
      </c>
      <c r="C48" s="299">
        <v>7.0720208096244517E-3</v>
      </c>
      <c r="D48" s="2">
        <v>41.818181818181799</v>
      </c>
      <c r="E48" s="2">
        <v>86</v>
      </c>
      <c r="F48" s="299">
        <v>6.6011667178385016E-3</v>
      </c>
      <c r="G48" s="14">
        <v>26.6666666666666</v>
      </c>
      <c r="H48" s="2">
        <v>122</v>
      </c>
      <c r="I48" s="299">
        <v>9.2117185140440962E-3</v>
      </c>
      <c r="J48" s="14">
        <v>47.878788</v>
      </c>
      <c r="K48" s="299">
        <v>0.40229885057471265</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1718</v>
      </c>
      <c r="B49" s="2">
        <v>136</v>
      </c>
      <c r="C49" s="299">
        <v>1.1055112989757762E-2</v>
      </c>
      <c r="D49" s="2">
        <v>46.6666666666666</v>
      </c>
      <c r="E49" s="2">
        <v>112</v>
      </c>
      <c r="F49" s="299">
        <v>8.5968682836966535E-3</v>
      </c>
      <c r="G49" s="14">
        <v>39.393939393939398</v>
      </c>
      <c r="H49" s="2">
        <v>92</v>
      </c>
      <c r="I49" s="299">
        <v>6.9465418302627601E-3</v>
      </c>
      <c r="J49" s="14">
        <v>40</v>
      </c>
      <c r="K49" s="299">
        <v>-0.3235294117647059</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1719</v>
      </c>
      <c r="B50" s="2">
        <v>21</v>
      </c>
      <c r="C50" s="299">
        <v>1.7070395057714194E-3</v>
      </c>
      <c r="D50" s="2">
        <v>18.181818181818102</v>
      </c>
      <c r="E50" s="2">
        <v>53</v>
      </c>
      <c r="F50" s="299">
        <v>4.0681608842493095E-3</v>
      </c>
      <c r="G50" s="14">
        <v>16.969696969696901</v>
      </c>
      <c r="H50" s="2">
        <v>72</v>
      </c>
      <c r="I50" s="299">
        <v>5.4364240410752036E-3</v>
      </c>
      <c r="J50" s="14">
        <v>28.484848</v>
      </c>
      <c r="K50" s="299">
        <v>2.4285714285714284</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1720</v>
      </c>
      <c r="B51" s="2">
        <v>59</v>
      </c>
      <c r="C51" s="299">
        <v>4.7959681352625592E-3</v>
      </c>
      <c r="D51" s="2">
        <v>32.121212121212103</v>
      </c>
      <c r="E51" s="2">
        <v>55</v>
      </c>
      <c r="F51" s="299">
        <v>4.221676389315321E-3</v>
      </c>
      <c r="G51" s="14">
        <v>23.636363636363601</v>
      </c>
      <c r="H51" s="2">
        <v>138</v>
      </c>
      <c r="I51" s="299">
        <v>1.0419812745394141E-2</v>
      </c>
      <c r="J51" s="14">
        <v>31.515152</v>
      </c>
      <c r="K51" s="299">
        <v>1.3389830508474576</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1721</v>
      </c>
      <c r="B52" s="2">
        <v>39</v>
      </c>
      <c r="C52" s="299">
        <v>3.1702162250040644E-3</v>
      </c>
      <c r="D52" s="2">
        <v>17.5757575757575</v>
      </c>
      <c r="E52" s="2">
        <v>104</v>
      </c>
      <c r="F52" s="299">
        <v>7.9828062634326059E-3</v>
      </c>
      <c r="G52" s="14">
        <v>27.878787878787801</v>
      </c>
      <c r="H52" s="2">
        <v>75</v>
      </c>
      <c r="I52" s="299">
        <v>5.6629417094533376E-3</v>
      </c>
      <c r="J52" s="14">
        <v>29.090910000000001</v>
      </c>
      <c r="K52" s="299">
        <v>0.92307692307692313</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1722</v>
      </c>
      <c r="B53" s="2">
        <v>91</v>
      </c>
      <c r="C53" s="299">
        <v>7.3971711916761499E-3</v>
      </c>
      <c r="D53" s="2">
        <v>41.212121212121197</v>
      </c>
      <c r="E53" s="2">
        <v>39</v>
      </c>
      <c r="F53" s="299">
        <v>2.9935523487872274E-3</v>
      </c>
      <c r="G53" s="14">
        <v>21.2121212121212</v>
      </c>
      <c r="H53" s="2">
        <v>37</v>
      </c>
      <c r="I53" s="299">
        <v>2.7937179099969799E-3</v>
      </c>
      <c r="J53" s="14">
        <v>18.181818</v>
      </c>
      <c r="K53" s="299">
        <v>-0.59340659340659341</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1723</v>
      </c>
      <c r="B54" s="2">
        <v>49</v>
      </c>
      <c r="C54" s="299">
        <v>3.9830921801333116E-3</v>
      </c>
      <c r="D54" s="2">
        <v>30.303030303030301</v>
      </c>
      <c r="E54" s="2">
        <v>9</v>
      </c>
      <c r="F54" s="299">
        <v>6.9081977279705255E-4</v>
      </c>
      <c r="G54" s="14">
        <v>9.0909090909090899</v>
      </c>
      <c r="H54" s="2">
        <v>18</v>
      </c>
      <c r="I54" s="299">
        <v>1.3591060102688009E-3</v>
      </c>
      <c r="J54" s="14">
        <v>14.545455</v>
      </c>
      <c r="K54" s="299">
        <v>-0.63265306122448983</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1724</v>
      </c>
      <c r="B55" s="2">
        <v>0</v>
      </c>
      <c r="C55" s="299">
        <v>0</v>
      </c>
      <c r="D55" s="2">
        <v>80</v>
      </c>
      <c r="E55" s="2">
        <v>20</v>
      </c>
      <c r="F55" s="299">
        <v>1.5351550506601166E-3</v>
      </c>
      <c r="G55" s="14">
        <v>13.3333333333333</v>
      </c>
      <c r="H55" s="2">
        <v>11</v>
      </c>
      <c r="I55" s="299">
        <v>8.3056478405315617E-4</v>
      </c>
      <c r="J55" s="14">
        <v>10.30303</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297" t="s">
        <v>1725</v>
      </c>
      <c r="B57" s="297"/>
      <c r="C57" s="297"/>
      <c r="D57" s="297"/>
      <c r="E57" s="297"/>
      <c r="F57" s="297"/>
      <c r="G57" s="297"/>
      <c r="H57" s="297"/>
      <c r="I57" s="297"/>
      <c r="J57" s="297"/>
      <c r="K57" s="297"/>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98" t="s">
        <v>1703</v>
      </c>
      <c r="C58" s="298"/>
      <c r="D58" s="298" t="s">
        <v>1704</v>
      </c>
      <c r="E58" s="298" t="s">
        <v>1703</v>
      </c>
      <c r="F58" s="298"/>
      <c r="G58" s="298" t="s">
        <v>1704</v>
      </c>
      <c r="H58" s="298" t="s">
        <v>1703</v>
      </c>
      <c r="I58" s="298"/>
      <c r="J58" s="298" t="s">
        <v>1704</v>
      </c>
      <c r="K58" t="s">
        <v>173</v>
      </c>
      <c r="L58" s="207" t="s">
        <v>1703</v>
      </c>
      <c r="M58" s="207"/>
      <c r="N58" s="207" t="s">
        <v>1704</v>
      </c>
      <c r="O58" s="207" t="s">
        <v>1703</v>
      </c>
      <c r="P58" s="207"/>
      <c r="Q58" s="207" t="s">
        <v>1704</v>
      </c>
      <c r="R58" s="207" t="s">
        <v>1703</v>
      </c>
      <c r="S58" s="207"/>
      <c r="T58" s="207" t="s">
        <v>1704</v>
      </c>
      <c r="U58" t="s">
        <v>173</v>
      </c>
      <c r="V58" s="207" t="s">
        <v>1703</v>
      </c>
      <c r="W58" s="207"/>
      <c r="X58" s="207" t="s">
        <v>1704</v>
      </c>
      <c r="Y58" s="207" t="s">
        <v>1703</v>
      </c>
      <c r="Z58" s="207"/>
      <c r="AA58" s="207" t="s">
        <v>1704</v>
      </c>
      <c r="AB58" s="207" t="s">
        <v>1703</v>
      </c>
      <c r="AC58" s="207"/>
      <c r="AD58" s="207" t="s">
        <v>1704</v>
      </c>
      <c r="AE58" t="s">
        <v>173</v>
      </c>
    </row>
    <row r="59" spans="1:31" x14ac:dyDescent="0.3">
      <c r="A59" t="s">
        <v>1726</v>
      </c>
      <c r="B59" s="14">
        <v>25.5</v>
      </c>
      <c r="C59" t="s">
        <v>173</v>
      </c>
      <c r="D59" s="14">
        <v>0.90909090909089996</v>
      </c>
      <c r="E59" s="300">
        <v>25</v>
      </c>
      <c r="F59" t="s">
        <v>173</v>
      </c>
      <c r="G59" s="14">
        <v>0.84848484848483996</v>
      </c>
      <c r="H59" s="14">
        <v>26.8</v>
      </c>
      <c r="I59" t="s">
        <v>173</v>
      </c>
      <c r="J59" s="14">
        <v>1.030303</v>
      </c>
      <c r="K59" s="299">
        <v>5.0980392156862772E-2</v>
      </c>
      <c r="L59" s="14">
        <v>30.6</v>
      </c>
      <c r="M59" s="27" t="s">
        <v>173</v>
      </c>
      <c r="N59" s="14">
        <v>6.0606060606059997E-2</v>
      </c>
      <c r="O59" s="14">
        <v>31.1</v>
      </c>
      <c r="P59" s="27" t="s">
        <v>173</v>
      </c>
      <c r="Q59" s="14">
        <v>0.12121212121211999</v>
      </c>
      <c r="R59" s="14">
        <v>31.9</v>
      </c>
      <c r="S59" s="27" t="s">
        <v>173</v>
      </c>
      <c r="T59" s="14">
        <v>0.121212125</v>
      </c>
      <c r="U59" s="27">
        <v>4.2483660130718859E-2</v>
      </c>
      <c r="V59" s="14">
        <v>34.9</v>
      </c>
      <c r="W59" s="27" t="s">
        <v>173</v>
      </c>
      <c r="X59" s="14">
        <v>0.06</v>
      </c>
      <c r="Y59" s="14">
        <v>35.799999999999997</v>
      </c>
      <c r="Z59" s="27" t="s">
        <v>173</v>
      </c>
      <c r="AA59" s="14">
        <v>0.06</v>
      </c>
      <c r="AB59" s="14">
        <v>36.700000000000003</v>
      </c>
      <c r="AC59" s="27" t="s">
        <v>173</v>
      </c>
      <c r="AD59" s="14">
        <v>0.06</v>
      </c>
      <c r="AE59" s="27">
        <v>5.1999999999999998E-2</v>
      </c>
    </row>
    <row r="60" spans="1:31" x14ac:dyDescent="0.3">
      <c r="A60" t="s">
        <v>1727</v>
      </c>
      <c r="B60" s="14">
        <v>25.4</v>
      </c>
      <c r="C60" t="s">
        <v>173</v>
      </c>
      <c r="D60" s="14">
        <v>1.2121212121212099</v>
      </c>
      <c r="E60" s="300">
        <v>25.5</v>
      </c>
      <c r="F60" t="s">
        <v>173</v>
      </c>
      <c r="G60" s="14">
        <v>1.0303030303030301</v>
      </c>
      <c r="H60" s="14">
        <v>28.7</v>
      </c>
      <c r="I60" t="s">
        <v>173</v>
      </c>
      <c r="J60" s="14">
        <v>1.39393938</v>
      </c>
      <c r="K60" s="299">
        <v>0.12992125984251973</v>
      </c>
      <c r="L60" s="14">
        <v>30</v>
      </c>
      <c r="M60" s="27" t="s">
        <v>173</v>
      </c>
      <c r="N60" s="14">
        <v>6.0606060606059997E-2</v>
      </c>
      <c r="O60" s="14">
        <v>30.5</v>
      </c>
      <c r="P60" s="27" t="s">
        <v>173</v>
      </c>
      <c r="Q60" s="14">
        <v>6.0606060606059997E-2</v>
      </c>
      <c r="R60" s="14">
        <v>31.3</v>
      </c>
      <c r="S60" s="27" t="s">
        <v>173</v>
      </c>
      <c r="T60" s="14">
        <v>6.0606062400000001E-2</v>
      </c>
      <c r="U60" s="27">
        <v>4.3333333333333356E-2</v>
      </c>
      <c r="V60" s="14">
        <v>33.700000000000003</v>
      </c>
      <c r="W60" s="27" t="s">
        <v>173</v>
      </c>
      <c r="X60" s="14">
        <v>0.06</v>
      </c>
      <c r="Y60" s="14">
        <v>34.700000000000003</v>
      </c>
      <c r="Z60" s="27" t="s">
        <v>173</v>
      </c>
      <c r="AA60" s="14">
        <v>0.06</v>
      </c>
      <c r="AB60" s="14">
        <v>35.6</v>
      </c>
      <c r="AC60" s="27" t="s">
        <v>173</v>
      </c>
      <c r="AD60" s="14">
        <v>0.06</v>
      </c>
      <c r="AE60" s="27">
        <v>5.6000000000000001E-2</v>
      </c>
    </row>
    <row r="61" spans="1:31" x14ac:dyDescent="0.3">
      <c r="A61" t="s">
        <v>1728</v>
      </c>
      <c r="B61" s="14">
        <v>25.5</v>
      </c>
      <c r="C61" t="s">
        <v>173</v>
      </c>
      <c r="D61" s="14">
        <v>1.27272727272727</v>
      </c>
      <c r="E61" s="300">
        <v>23.3</v>
      </c>
      <c r="F61" t="s">
        <v>173</v>
      </c>
      <c r="G61" s="14">
        <v>1.4545454545454499</v>
      </c>
      <c r="H61" s="14">
        <v>25.2</v>
      </c>
      <c r="I61" t="s">
        <v>173</v>
      </c>
      <c r="J61" s="14">
        <v>1.39393938</v>
      </c>
      <c r="K61" s="299">
        <v>-1.1764705882352969E-2</v>
      </c>
      <c r="L61" s="14">
        <v>31.3</v>
      </c>
      <c r="M61" s="27" t="s">
        <v>173</v>
      </c>
      <c r="N61" s="14">
        <v>6.0606060606059997E-2</v>
      </c>
      <c r="O61" s="14">
        <v>31.7</v>
      </c>
      <c r="P61" s="27" t="s">
        <v>173</v>
      </c>
      <c r="Q61" s="14">
        <v>6.0606060606059997E-2</v>
      </c>
      <c r="R61" s="14">
        <v>32.5</v>
      </c>
      <c r="S61" s="27" t="s">
        <v>173</v>
      </c>
      <c r="T61" s="14">
        <v>0.121212125</v>
      </c>
      <c r="U61" s="27">
        <v>3.8338658146964834E-2</v>
      </c>
      <c r="V61" s="14">
        <v>36</v>
      </c>
      <c r="W61" s="27" t="s">
        <v>173</v>
      </c>
      <c r="X61" s="14">
        <v>0.06</v>
      </c>
      <c r="Y61" s="14">
        <v>37</v>
      </c>
      <c r="Z61" s="27" t="s">
        <v>173</v>
      </c>
      <c r="AA61" s="14">
        <v>0.06</v>
      </c>
      <c r="AB61" s="14">
        <v>37.9</v>
      </c>
      <c r="AC61" s="27" t="s">
        <v>173</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297" t="s">
        <v>1729</v>
      </c>
      <c r="B63" s="297"/>
      <c r="C63" s="297"/>
      <c r="D63" s="297"/>
      <c r="E63" s="297"/>
      <c r="F63" s="297"/>
      <c r="G63" s="297"/>
      <c r="H63" s="297"/>
      <c r="I63" s="297"/>
      <c r="J63" s="297"/>
      <c r="K63" s="297"/>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98" t="s">
        <v>1703</v>
      </c>
      <c r="C64" s="298"/>
      <c r="D64" s="298" t="s">
        <v>1704</v>
      </c>
      <c r="E64" s="298" t="s">
        <v>1703</v>
      </c>
      <c r="F64" s="298"/>
      <c r="G64" s="298" t="s">
        <v>1704</v>
      </c>
      <c r="H64" s="298" t="s">
        <v>1703</v>
      </c>
      <c r="I64" s="298"/>
      <c r="J64" s="298" t="s">
        <v>1704</v>
      </c>
      <c r="K64" t="s">
        <v>173</v>
      </c>
      <c r="L64" s="207" t="s">
        <v>1703</v>
      </c>
      <c r="M64" s="207"/>
      <c r="N64" s="207" t="s">
        <v>1704</v>
      </c>
      <c r="O64" s="207" t="s">
        <v>1703</v>
      </c>
      <c r="P64" s="207"/>
      <c r="Q64" s="207" t="s">
        <v>1704</v>
      </c>
      <c r="R64" s="207" t="s">
        <v>1703</v>
      </c>
      <c r="S64" s="207"/>
      <c r="T64" s="207" t="s">
        <v>1704</v>
      </c>
      <c r="U64" t="s">
        <v>173</v>
      </c>
      <c r="V64" s="207" t="s">
        <v>1703</v>
      </c>
      <c r="W64" s="207"/>
      <c r="X64" s="207" t="s">
        <v>1704</v>
      </c>
      <c r="Y64" s="207" t="s">
        <v>1703</v>
      </c>
      <c r="Z64" s="207"/>
      <c r="AA64" s="207" t="s">
        <v>1704</v>
      </c>
      <c r="AB64" s="207" t="s">
        <v>1703</v>
      </c>
      <c r="AC64" s="207"/>
      <c r="AD64" s="207" t="s">
        <v>1704</v>
      </c>
      <c r="AE64" t="s">
        <v>173</v>
      </c>
    </row>
    <row r="65" spans="1:31" x14ac:dyDescent="0.3">
      <c r="A65" t="s">
        <v>175</v>
      </c>
      <c r="B65" s="2">
        <v>12302</v>
      </c>
      <c r="C65" t="s">
        <v>173</v>
      </c>
      <c r="D65" s="2">
        <v>12.1212121212121</v>
      </c>
      <c r="E65" s="2">
        <v>13028</v>
      </c>
      <c r="F65" t="s">
        <v>173</v>
      </c>
      <c r="G65" s="2">
        <v>29.090909090909101</v>
      </c>
      <c r="H65" s="2">
        <v>13244</v>
      </c>
      <c r="I65" t="s">
        <v>173</v>
      </c>
      <c r="J65" s="14">
        <v>78.787880000000001</v>
      </c>
      <c r="K65" s="299">
        <v>7.6572914973175088E-2</v>
      </c>
      <c r="L65" s="2">
        <v>815693</v>
      </c>
      <c r="M65" s="27" t="s">
        <v>173</v>
      </c>
      <c r="N65" s="2">
        <v>0</v>
      </c>
      <c r="O65" s="2">
        <v>865736</v>
      </c>
      <c r="P65" s="27" t="s">
        <v>173</v>
      </c>
      <c r="Q65" s="14">
        <v>0</v>
      </c>
      <c r="R65" s="2">
        <v>892458</v>
      </c>
      <c r="S65" s="27" t="s">
        <v>173</v>
      </c>
      <c r="T65" s="14">
        <v>0</v>
      </c>
      <c r="U65" s="27">
        <v>9.4110161543619966E-2</v>
      </c>
      <c r="V65" s="2">
        <v>36637290</v>
      </c>
      <c r="W65" s="27" t="s">
        <v>173</v>
      </c>
      <c r="X65" s="2">
        <v>0</v>
      </c>
      <c r="Y65" s="2">
        <v>38421464</v>
      </c>
      <c r="Z65" s="27" t="s">
        <v>173</v>
      </c>
      <c r="AA65" s="14">
        <v>0</v>
      </c>
      <c r="AB65" s="2">
        <v>39346023</v>
      </c>
      <c r="AC65" s="27" t="s">
        <v>173</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297" t="s">
        <v>1730</v>
      </c>
      <c r="B67" s="297"/>
      <c r="C67" s="297"/>
      <c r="D67" s="297"/>
      <c r="E67" s="297"/>
      <c r="F67" s="297"/>
      <c r="G67" s="297"/>
      <c r="H67" s="297"/>
      <c r="I67" s="297"/>
      <c r="J67" s="297"/>
      <c r="K67" s="297"/>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98" t="s">
        <v>1703</v>
      </c>
      <c r="C68" s="298"/>
      <c r="D68" s="298" t="s">
        <v>1704</v>
      </c>
      <c r="E68" s="298" t="s">
        <v>1703</v>
      </c>
      <c r="F68" s="298"/>
      <c r="G68" s="298" t="s">
        <v>1704</v>
      </c>
      <c r="H68" s="298" t="s">
        <v>1703</v>
      </c>
      <c r="I68" s="298"/>
      <c r="J68" s="298" t="s">
        <v>1704</v>
      </c>
      <c r="K68" t="s">
        <v>173</v>
      </c>
      <c r="L68" s="207" t="s">
        <v>1703</v>
      </c>
      <c r="M68" s="207"/>
      <c r="N68" s="207" t="s">
        <v>1704</v>
      </c>
      <c r="O68" s="207" t="s">
        <v>1703</v>
      </c>
      <c r="P68" s="207"/>
      <c r="Q68" s="207" t="s">
        <v>1704</v>
      </c>
      <c r="R68" s="207" t="s">
        <v>1703</v>
      </c>
      <c r="S68" s="207"/>
      <c r="T68" s="207" t="s">
        <v>1704</v>
      </c>
      <c r="U68" t="s">
        <v>173</v>
      </c>
      <c r="V68" s="207" t="s">
        <v>1703</v>
      </c>
      <c r="W68" s="207"/>
      <c r="X68" s="207" t="s">
        <v>1704</v>
      </c>
      <c r="Y68" s="207" t="s">
        <v>1703</v>
      </c>
      <c r="Z68" s="207"/>
      <c r="AA68" s="207" t="s">
        <v>1704</v>
      </c>
      <c r="AB68" s="207" t="s">
        <v>1703</v>
      </c>
      <c r="AC68" s="207"/>
      <c r="AD68" s="207" t="s">
        <v>1704</v>
      </c>
      <c r="AE68" t="s">
        <v>173</v>
      </c>
    </row>
    <row r="69" spans="1:31" x14ac:dyDescent="0.3">
      <c r="A69" t="s">
        <v>175</v>
      </c>
      <c r="B69" s="2">
        <v>12302</v>
      </c>
      <c r="C69" t="s">
        <v>173</v>
      </c>
      <c r="D69" s="2">
        <v>12.1212121212121</v>
      </c>
      <c r="E69" s="2">
        <v>13028</v>
      </c>
      <c r="F69" t="s">
        <v>173</v>
      </c>
      <c r="G69" s="2">
        <v>29.090909090909101</v>
      </c>
      <c r="H69" s="2">
        <v>13244</v>
      </c>
      <c r="I69" t="s">
        <v>173</v>
      </c>
      <c r="J69" s="14">
        <v>78.787880000000001</v>
      </c>
      <c r="K69" s="299">
        <v>7.6572914973175088E-2</v>
      </c>
      <c r="L69" s="2">
        <v>815693</v>
      </c>
      <c r="M69" s="27" t="s">
        <v>173</v>
      </c>
      <c r="N69" s="2">
        <v>0</v>
      </c>
      <c r="O69" s="2">
        <v>865736</v>
      </c>
      <c r="P69" s="27" t="s">
        <v>173</v>
      </c>
      <c r="Q69" s="14">
        <v>0</v>
      </c>
      <c r="R69" s="2">
        <v>892458</v>
      </c>
      <c r="S69" s="27" t="s">
        <v>173</v>
      </c>
      <c r="T69" s="14">
        <v>0</v>
      </c>
      <c r="U69" s="27">
        <v>9.4110161543619966E-2</v>
      </c>
      <c r="V69" s="2">
        <v>36637290</v>
      </c>
      <c r="W69" s="27" t="s">
        <v>173</v>
      </c>
      <c r="X69" s="2">
        <v>0</v>
      </c>
      <c r="Y69" s="2">
        <v>38421464</v>
      </c>
      <c r="Z69" s="27" t="s">
        <v>173</v>
      </c>
      <c r="AA69" s="14">
        <v>0</v>
      </c>
      <c r="AB69" s="2">
        <v>39346023</v>
      </c>
      <c r="AC69" s="27" t="s">
        <v>173</v>
      </c>
      <c r="AD69" s="14">
        <v>0</v>
      </c>
      <c r="AE69" s="27">
        <v>7.3999999999999996E-2</v>
      </c>
    </row>
    <row r="70" spans="1:31" x14ac:dyDescent="0.3">
      <c r="A70" t="s">
        <v>221</v>
      </c>
      <c r="B70" s="2">
        <v>9329</v>
      </c>
      <c r="C70" s="299">
        <v>0.75833197854007484</v>
      </c>
      <c r="D70" s="2">
        <v>441.81818181818102</v>
      </c>
      <c r="E70" s="2">
        <v>11284</v>
      </c>
      <c r="F70" s="299">
        <v>0.86613447958243783</v>
      </c>
      <c r="G70" s="14">
        <v>233.333333333333</v>
      </c>
      <c r="H70" s="2">
        <v>10620</v>
      </c>
      <c r="I70" s="299">
        <v>0.80187254605859259</v>
      </c>
      <c r="J70" s="14">
        <v>456.96969999999999</v>
      </c>
      <c r="K70" s="299">
        <v>0.13838567906528032</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1731</v>
      </c>
      <c r="B71" s="2">
        <v>147</v>
      </c>
      <c r="C71" s="299">
        <v>1.1949276540399935E-2</v>
      </c>
      <c r="D71" s="2">
        <v>31.515151515151501</v>
      </c>
      <c r="E71" s="2">
        <v>177</v>
      </c>
      <c r="F71" s="299">
        <v>1.3586122198342033E-2</v>
      </c>
      <c r="G71" s="14">
        <v>40</v>
      </c>
      <c r="H71" s="2">
        <v>148</v>
      </c>
      <c r="I71" s="299">
        <v>1.117487163998792E-2</v>
      </c>
      <c r="J71" s="14">
        <v>41.212119999999999</v>
      </c>
      <c r="K71" s="299">
        <v>6.8027210884353739E-3</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1732</v>
      </c>
      <c r="B72" s="2">
        <v>192</v>
      </c>
      <c r="C72" s="299">
        <v>1.5607218338481547E-2</v>
      </c>
      <c r="D72" s="2">
        <v>90.303030303030297</v>
      </c>
      <c r="E72" s="2">
        <v>29</v>
      </c>
      <c r="F72" s="299">
        <v>2.2259748234571691E-3</v>
      </c>
      <c r="G72" s="14">
        <v>23.030303030302999</v>
      </c>
      <c r="H72" s="2">
        <v>50</v>
      </c>
      <c r="I72" s="299">
        <v>3.7752944729688917E-3</v>
      </c>
      <c r="J72" s="14">
        <v>34.5454559</v>
      </c>
      <c r="K72" s="299">
        <v>-0.73958333333333337</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224</v>
      </c>
      <c r="B73" s="2">
        <v>106</v>
      </c>
      <c r="C73" s="299">
        <v>8.6164851243700213E-3</v>
      </c>
      <c r="D73" s="2">
        <v>51.515151515151501</v>
      </c>
      <c r="E73" s="2">
        <v>9</v>
      </c>
      <c r="F73" s="299">
        <v>6.9081977279705255E-4</v>
      </c>
      <c r="G73" s="14">
        <v>9.6969696969696901</v>
      </c>
      <c r="H73" s="2">
        <v>60</v>
      </c>
      <c r="I73" s="299">
        <v>4.5303533675626695E-3</v>
      </c>
      <c r="J73" s="14">
        <v>40.606059999999999</v>
      </c>
      <c r="K73" s="299">
        <v>-0.43396226415094341</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1733</v>
      </c>
      <c r="B74" s="2">
        <v>22</v>
      </c>
      <c r="C74" s="299">
        <v>1.7883271012843439E-3</v>
      </c>
      <c r="D74" s="2">
        <v>21.2121212121212</v>
      </c>
      <c r="E74" s="2">
        <v>18</v>
      </c>
      <c r="F74" s="299">
        <v>1.3816395455941051E-3</v>
      </c>
      <c r="G74" s="14">
        <v>12.7272727272727</v>
      </c>
      <c r="H74" s="2">
        <v>0</v>
      </c>
      <c r="I74" s="299">
        <v>0</v>
      </c>
      <c r="J74" s="14">
        <v>12.727273</v>
      </c>
      <c r="K74" s="299">
        <v>-1</v>
      </c>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226</v>
      </c>
      <c r="B75" s="2">
        <v>2019</v>
      </c>
      <c r="C75" s="299">
        <v>0.16411965534059503</v>
      </c>
      <c r="D75" s="2">
        <v>360.60606060606</v>
      </c>
      <c r="E75" s="2">
        <v>1164</v>
      </c>
      <c r="F75" s="299">
        <v>8.9346023948418785E-2</v>
      </c>
      <c r="G75" s="14">
        <v>212.12121212121201</v>
      </c>
      <c r="H75" s="2">
        <v>1190</v>
      </c>
      <c r="I75" s="299">
        <v>8.9852008456659624E-2</v>
      </c>
      <c r="J75" s="14">
        <v>289.09089999999998</v>
      </c>
      <c r="K75" s="299">
        <v>-0.4105993065874195</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1734</v>
      </c>
      <c r="B76" s="2">
        <v>487</v>
      </c>
      <c r="C76" s="299">
        <v>3.958705901479434E-2</v>
      </c>
      <c r="D76" s="2">
        <v>240.60606060606</v>
      </c>
      <c r="E76" s="2">
        <v>347</v>
      </c>
      <c r="F76" s="299">
        <v>2.6634940128953025E-2</v>
      </c>
      <c r="G76" s="14">
        <v>132.12121212121201</v>
      </c>
      <c r="H76" s="2">
        <v>1176</v>
      </c>
      <c r="I76" s="299">
        <v>8.8794926004228336E-2</v>
      </c>
      <c r="J76" s="14">
        <v>348.48486300000002</v>
      </c>
      <c r="K76" s="299">
        <v>1.4147843942505134</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228</v>
      </c>
      <c r="B77" s="2">
        <v>362</v>
      </c>
      <c r="C77" s="299">
        <v>2.942610957567875E-2</v>
      </c>
      <c r="D77" s="2">
        <v>230.30303030303</v>
      </c>
      <c r="E77" s="2">
        <v>152</v>
      </c>
      <c r="F77" s="299">
        <v>1.1667178385016887E-2</v>
      </c>
      <c r="G77" s="14">
        <v>81.818181818181799</v>
      </c>
      <c r="H77" s="2">
        <v>930</v>
      </c>
      <c r="I77" s="299">
        <v>7.0220477197221381E-2</v>
      </c>
      <c r="J77" s="14">
        <v>350.90910000000002</v>
      </c>
      <c r="K77" s="299">
        <v>1.569060773480663</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1735</v>
      </c>
      <c r="B78" s="2">
        <v>125</v>
      </c>
      <c r="C78" s="299">
        <v>1.0160949439115592E-2</v>
      </c>
      <c r="D78" s="2">
        <v>57.5757575757575</v>
      </c>
      <c r="E78" s="2">
        <v>195</v>
      </c>
      <c r="F78" s="299">
        <v>1.4967761743936138E-2</v>
      </c>
      <c r="G78" s="14">
        <v>97.575757575757606</v>
      </c>
      <c r="H78" s="2">
        <v>246</v>
      </c>
      <c r="I78" s="299">
        <v>1.8574448807006948E-2</v>
      </c>
      <c r="J78" s="14">
        <v>95.757576</v>
      </c>
      <c r="K78" s="299">
        <v>0.96799999999999997</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297" t="s">
        <v>1736</v>
      </c>
      <c r="B80" s="297"/>
      <c r="C80" s="297"/>
      <c r="D80" s="297"/>
      <c r="E80" s="297"/>
      <c r="F80" s="297"/>
      <c r="G80" s="297"/>
      <c r="H80" s="297"/>
      <c r="I80" s="297"/>
      <c r="J80" s="297"/>
      <c r="K80" s="297"/>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98" t="s">
        <v>1703</v>
      </c>
      <c r="C81" s="298"/>
      <c r="D81" s="298" t="s">
        <v>1704</v>
      </c>
      <c r="E81" s="298" t="s">
        <v>1703</v>
      </c>
      <c r="F81" s="298"/>
      <c r="G81" s="298" t="s">
        <v>1704</v>
      </c>
      <c r="H81" s="298" t="s">
        <v>1703</v>
      </c>
      <c r="I81" s="298"/>
      <c r="J81" s="298" t="s">
        <v>1704</v>
      </c>
      <c r="K81" t="s">
        <v>173</v>
      </c>
      <c r="L81" s="207" t="s">
        <v>1703</v>
      </c>
      <c r="M81" s="207"/>
      <c r="N81" s="207" t="s">
        <v>1704</v>
      </c>
      <c r="O81" s="207" t="s">
        <v>1703</v>
      </c>
      <c r="P81" s="207"/>
      <c r="Q81" s="207" t="s">
        <v>1704</v>
      </c>
      <c r="R81" s="207" t="s">
        <v>1703</v>
      </c>
      <c r="S81" s="207"/>
      <c r="T81" s="207" t="s">
        <v>1704</v>
      </c>
      <c r="U81" t="s">
        <v>173</v>
      </c>
      <c r="V81" s="207" t="s">
        <v>1703</v>
      </c>
      <c r="W81" s="207"/>
      <c r="X81" s="207" t="s">
        <v>1704</v>
      </c>
      <c r="Y81" s="207" t="s">
        <v>1703</v>
      </c>
      <c r="Z81" s="207"/>
      <c r="AA81" s="207" t="s">
        <v>1704</v>
      </c>
      <c r="AB81" s="207" t="s">
        <v>1703</v>
      </c>
      <c r="AC81" s="207"/>
      <c r="AD81" s="207" t="s">
        <v>1704</v>
      </c>
      <c r="AE81" t="s">
        <v>173</v>
      </c>
    </row>
    <row r="82" spans="1:31" x14ac:dyDescent="0.3">
      <c r="A82" t="s">
        <v>175</v>
      </c>
      <c r="B82" s="2">
        <v>12302</v>
      </c>
      <c r="C82" t="s">
        <v>173</v>
      </c>
      <c r="D82" s="2">
        <v>12.1212121212121</v>
      </c>
      <c r="E82" s="2">
        <v>13028</v>
      </c>
      <c r="F82" t="s">
        <v>173</v>
      </c>
      <c r="G82" s="2">
        <v>29.090909090909101</v>
      </c>
      <c r="H82" s="2">
        <v>13244</v>
      </c>
      <c r="I82" t="s">
        <v>173</v>
      </c>
      <c r="J82" s="14">
        <v>78.787880000000001</v>
      </c>
      <c r="K82" s="299">
        <v>7.6572914973175088E-2</v>
      </c>
      <c r="L82" s="2">
        <v>815693</v>
      </c>
      <c r="M82" s="27" t="s">
        <v>173</v>
      </c>
      <c r="N82" s="2">
        <v>0</v>
      </c>
      <c r="O82" s="2">
        <v>865736</v>
      </c>
      <c r="P82" s="27" t="s">
        <v>173</v>
      </c>
      <c r="Q82" s="14">
        <v>0</v>
      </c>
      <c r="R82" s="2">
        <v>892458</v>
      </c>
      <c r="S82" s="27" t="s">
        <v>173</v>
      </c>
      <c r="T82" s="14">
        <v>0</v>
      </c>
      <c r="U82" s="27">
        <v>9.4110161543619966E-2</v>
      </c>
      <c r="V82" s="2">
        <v>36637290</v>
      </c>
      <c r="W82" s="27" t="s">
        <v>173</v>
      </c>
      <c r="X82" s="2">
        <v>0</v>
      </c>
      <c r="Y82" s="2">
        <v>38421464</v>
      </c>
      <c r="Z82" s="27" t="s">
        <v>173</v>
      </c>
      <c r="AA82" s="14">
        <v>0</v>
      </c>
      <c r="AB82" s="2">
        <v>39346023</v>
      </c>
      <c r="AC82" s="27" t="s">
        <v>173</v>
      </c>
      <c r="AD82" s="14">
        <v>0</v>
      </c>
      <c r="AE82" s="27">
        <v>7.3999999999999996E-2</v>
      </c>
    </row>
    <row r="83" spans="1:31" x14ac:dyDescent="0.3">
      <c r="A83" t="s">
        <v>1737</v>
      </c>
      <c r="B83" s="2">
        <v>1324</v>
      </c>
      <c r="C83" s="299">
        <v>0.10762477645911234</v>
      </c>
      <c r="D83" s="2">
        <v>215.75757575757501</v>
      </c>
      <c r="E83" s="2">
        <v>786</v>
      </c>
      <c r="F83" s="299">
        <v>6.0331593490942588E-2</v>
      </c>
      <c r="G83" s="14">
        <v>150.90909090909</v>
      </c>
      <c r="H83" s="2">
        <v>1090</v>
      </c>
      <c r="I83" s="299">
        <v>8.230141951072184E-2</v>
      </c>
      <c r="J83" s="14">
        <v>403.63635299999999</v>
      </c>
      <c r="K83" s="299">
        <v>-0.17673716012084592</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234</v>
      </c>
      <c r="B84" s="2">
        <v>873</v>
      </c>
      <c r="C84" s="299">
        <v>7.0964070882783281E-2</v>
      </c>
      <c r="D84" s="2">
        <v>183.030303030303</v>
      </c>
      <c r="E84" s="2">
        <v>436</v>
      </c>
      <c r="F84" s="299">
        <v>3.3466380104390542E-2</v>
      </c>
      <c r="G84" s="14">
        <v>104.84848484848401</v>
      </c>
      <c r="H84" s="2">
        <v>843</v>
      </c>
      <c r="I84" s="299">
        <v>6.3651464814255515E-2</v>
      </c>
      <c r="J84" s="14">
        <v>392.121216</v>
      </c>
      <c r="K84" s="299">
        <v>-3.4364261168384883E-2</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1738</v>
      </c>
      <c r="B85" s="2">
        <v>147</v>
      </c>
      <c r="C85" s="299">
        <v>1.1949276540399935E-2</v>
      </c>
      <c r="D85" s="2">
        <v>31.515151515151501</v>
      </c>
      <c r="E85" s="2">
        <v>177</v>
      </c>
      <c r="F85" s="299">
        <v>1.3586122198342033E-2</v>
      </c>
      <c r="G85" s="14">
        <v>40</v>
      </c>
      <c r="H85" s="2">
        <v>142</v>
      </c>
      <c r="I85" s="299">
        <v>1.0721836303231652E-2</v>
      </c>
      <c r="J85" s="14">
        <v>41.212119999999999</v>
      </c>
      <c r="K85" s="299">
        <v>-3.4013605442176874E-2</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1739</v>
      </c>
      <c r="B86" s="2">
        <v>72</v>
      </c>
      <c r="C86" s="299">
        <v>5.8527068769305803E-3</v>
      </c>
      <c r="D86" s="2">
        <v>38.787878787878697</v>
      </c>
      <c r="E86" s="2">
        <v>8</v>
      </c>
      <c r="F86" s="299">
        <v>6.140620202640467E-4</v>
      </c>
      <c r="G86" s="14">
        <v>8.4848484848484809</v>
      </c>
      <c r="H86" s="2">
        <v>9</v>
      </c>
      <c r="I86" s="299">
        <v>6.7955300513440045E-4</v>
      </c>
      <c r="J86" s="14">
        <v>9.6969700000000003</v>
      </c>
      <c r="K86" s="299">
        <v>-0.875</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237</v>
      </c>
      <c r="B87" s="2">
        <v>106</v>
      </c>
      <c r="C87" s="299">
        <v>8.6164851243700213E-3</v>
      </c>
      <c r="D87" s="2">
        <v>51.515151515151501</v>
      </c>
      <c r="E87" s="2">
        <v>9</v>
      </c>
      <c r="F87" s="299">
        <v>6.9081977279705255E-4</v>
      </c>
      <c r="G87" s="14">
        <v>9.6969696969696901</v>
      </c>
      <c r="H87" s="2">
        <v>22</v>
      </c>
      <c r="I87" s="299">
        <v>1.6611295681063123E-3</v>
      </c>
      <c r="J87" s="14">
        <v>12.727273</v>
      </c>
      <c r="K87" s="299">
        <v>-0.79245283018867929</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1740</v>
      </c>
      <c r="B88" s="2">
        <v>22</v>
      </c>
      <c r="C88" s="299">
        <v>1.7883271012843439E-3</v>
      </c>
      <c r="D88" s="2">
        <v>21.2121212121212</v>
      </c>
      <c r="E88" s="2">
        <v>18</v>
      </c>
      <c r="F88" s="299">
        <v>1.3816395455941051E-3</v>
      </c>
      <c r="G88" s="14">
        <v>12.7272727272727</v>
      </c>
      <c r="H88" s="2">
        <v>0</v>
      </c>
      <c r="I88" s="299">
        <v>0</v>
      </c>
      <c r="J88" s="14">
        <v>12.727273</v>
      </c>
      <c r="K88" s="299">
        <v>-1</v>
      </c>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239</v>
      </c>
      <c r="B89" s="2">
        <v>0</v>
      </c>
      <c r="C89" s="299">
        <v>0</v>
      </c>
      <c r="D89" s="2">
        <v>80</v>
      </c>
      <c r="E89" s="2">
        <v>0</v>
      </c>
      <c r="F89" s="299">
        <v>0</v>
      </c>
      <c r="G89" s="14">
        <v>11.5151515151515</v>
      </c>
      <c r="H89" s="2">
        <v>0</v>
      </c>
      <c r="I89" s="299">
        <v>0</v>
      </c>
      <c r="J89" s="14">
        <v>12.727273</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1741</v>
      </c>
      <c r="B90" s="2">
        <v>104</v>
      </c>
      <c r="C90" s="299">
        <v>8.4539099333441718E-3</v>
      </c>
      <c r="D90" s="2">
        <v>57.5757575757575</v>
      </c>
      <c r="E90" s="2">
        <v>138</v>
      </c>
      <c r="F90" s="299">
        <v>1.0592569849554805E-2</v>
      </c>
      <c r="G90" s="14">
        <v>95.757575757575694</v>
      </c>
      <c r="H90" s="2">
        <v>74</v>
      </c>
      <c r="I90" s="299">
        <v>5.5874358199939599E-3</v>
      </c>
      <c r="J90" s="14">
        <v>35.151516000000001</v>
      </c>
      <c r="K90" s="299">
        <v>-0.28846153846153844</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241</v>
      </c>
      <c r="B91" s="2">
        <v>0</v>
      </c>
      <c r="C91" s="299">
        <v>0</v>
      </c>
      <c r="D91" s="2">
        <v>80</v>
      </c>
      <c r="E91" s="2">
        <v>0</v>
      </c>
      <c r="F91" s="299">
        <v>0</v>
      </c>
      <c r="G91" s="14">
        <v>11.5151515151515</v>
      </c>
      <c r="H91" s="2">
        <v>0</v>
      </c>
      <c r="I91" s="299">
        <v>0</v>
      </c>
      <c r="J91" s="14">
        <v>12.727273</v>
      </c>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1742</v>
      </c>
      <c r="B92" s="2">
        <v>104</v>
      </c>
      <c r="C92" s="299">
        <v>8.4539099333441718E-3</v>
      </c>
      <c r="D92" s="2">
        <v>57.5757575757575</v>
      </c>
      <c r="E92" s="2">
        <v>138</v>
      </c>
      <c r="F92" s="299">
        <v>1.0592569849554805E-2</v>
      </c>
      <c r="G92" s="14">
        <v>95.757575757575694</v>
      </c>
      <c r="H92" s="2">
        <v>74</v>
      </c>
      <c r="I92" s="299">
        <v>5.5874358199939599E-3</v>
      </c>
      <c r="J92" s="14">
        <v>35.151516000000001</v>
      </c>
      <c r="K92" s="299">
        <v>-0.28846153846153844</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247</v>
      </c>
      <c r="B93" s="2">
        <v>10978</v>
      </c>
      <c r="C93" s="299">
        <v>0.89237522354088761</v>
      </c>
      <c r="D93" s="2">
        <v>216.363636363636</v>
      </c>
      <c r="E93" s="2">
        <v>12242</v>
      </c>
      <c r="F93" s="299">
        <v>0.93966840650905736</v>
      </c>
      <c r="G93" s="14">
        <v>150.90909090909</v>
      </c>
      <c r="H93" s="2">
        <v>12154</v>
      </c>
      <c r="I93" s="299">
        <v>0.91769858048927822</v>
      </c>
      <c r="J93" s="14">
        <v>425.45455900000002</v>
      </c>
      <c r="K93" s="299">
        <v>0.10712333758425943</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234</v>
      </c>
      <c r="B94" s="2">
        <v>8456</v>
      </c>
      <c r="C94" s="299">
        <v>0.6873679076572915</v>
      </c>
      <c r="D94" s="2">
        <v>475.75757575757501</v>
      </c>
      <c r="E94" s="2">
        <v>10848</v>
      </c>
      <c r="F94" s="299">
        <v>0.83266809947804732</v>
      </c>
      <c r="G94" s="14">
        <v>250.90909090909</v>
      </c>
      <c r="H94" s="2">
        <v>9777</v>
      </c>
      <c r="I94" s="299">
        <v>0.73822108124433705</v>
      </c>
      <c r="J94" s="14">
        <v>566.06060000000002</v>
      </c>
      <c r="K94" s="299">
        <v>0.15622043519394513</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1738</v>
      </c>
      <c r="B95" s="2">
        <v>0</v>
      </c>
      <c r="C95" s="299">
        <v>0</v>
      </c>
      <c r="D95" s="2">
        <v>80</v>
      </c>
      <c r="E95" s="2">
        <v>0</v>
      </c>
      <c r="F95" s="299">
        <v>0</v>
      </c>
      <c r="G95" s="14">
        <v>11.5151515151515</v>
      </c>
      <c r="H95" s="2">
        <v>6</v>
      </c>
      <c r="I95" s="299">
        <v>4.5303533675626698E-4</v>
      </c>
      <c r="J95" s="14">
        <v>4.8484850000000002</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1739</v>
      </c>
      <c r="B96" s="2">
        <v>120</v>
      </c>
      <c r="C96" s="299">
        <v>9.754511461550968E-3</v>
      </c>
      <c r="D96" s="2">
        <v>82.424242424242394</v>
      </c>
      <c r="E96" s="2">
        <v>21</v>
      </c>
      <c r="F96" s="299">
        <v>1.6119128031931225E-3</v>
      </c>
      <c r="G96" s="14">
        <v>21.2121212121212</v>
      </c>
      <c r="H96" s="2">
        <v>41</v>
      </c>
      <c r="I96" s="299">
        <v>3.0957414678344911E-3</v>
      </c>
      <c r="J96" s="14">
        <v>32.727271999999999</v>
      </c>
      <c r="K96" s="299">
        <v>-0.65833333333333333</v>
      </c>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237</v>
      </c>
      <c r="B97" s="2">
        <v>0</v>
      </c>
      <c r="C97" s="299">
        <v>0</v>
      </c>
      <c r="D97" s="2">
        <v>80</v>
      </c>
      <c r="E97" s="2">
        <v>0</v>
      </c>
      <c r="F97" s="299">
        <v>0</v>
      </c>
      <c r="G97" s="14">
        <v>11.5151515151515</v>
      </c>
      <c r="H97" s="2">
        <v>38</v>
      </c>
      <c r="I97" s="299">
        <v>2.8692237994563576E-3</v>
      </c>
      <c r="J97" s="14">
        <v>37.5757561</v>
      </c>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1740</v>
      </c>
      <c r="B98" s="2">
        <v>0</v>
      </c>
      <c r="C98" s="299">
        <v>0</v>
      </c>
      <c r="D98" s="2">
        <v>80</v>
      </c>
      <c r="E98" s="2">
        <v>0</v>
      </c>
      <c r="F98" s="299">
        <v>0</v>
      </c>
      <c r="G98" s="14">
        <v>11.5151515151515</v>
      </c>
      <c r="H98" s="2">
        <v>0</v>
      </c>
      <c r="I98" s="299">
        <v>0</v>
      </c>
      <c r="J98" s="14">
        <v>12.727273</v>
      </c>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239</v>
      </c>
      <c r="B99" s="2">
        <v>2019</v>
      </c>
      <c r="C99" s="299">
        <v>0.16411965534059503</v>
      </c>
      <c r="D99" s="2">
        <v>360.60606060606</v>
      </c>
      <c r="E99" s="2">
        <v>1164</v>
      </c>
      <c r="F99" s="299">
        <v>8.9346023948418785E-2</v>
      </c>
      <c r="G99" s="14">
        <v>212.12121212121201</v>
      </c>
      <c r="H99" s="2">
        <v>1190</v>
      </c>
      <c r="I99" s="299">
        <v>8.9852008456659624E-2</v>
      </c>
      <c r="J99" s="14">
        <v>289.09089999999998</v>
      </c>
      <c r="K99" s="299">
        <v>-0.4105993065874195</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1741</v>
      </c>
      <c r="B100" s="2">
        <v>383</v>
      </c>
      <c r="C100" s="299">
        <v>3.1133149081450172E-2</v>
      </c>
      <c r="D100" s="2">
        <v>230.90909090909</v>
      </c>
      <c r="E100" s="2">
        <v>209</v>
      </c>
      <c r="F100" s="299">
        <v>1.604237027939822E-2</v>
      </c>
      <c r="G100" s="14">
        <v>97.575757575757606</v>
      </c>
      <c r="H100" s="2">
        <v>1102</v>
      </c>
      <c r="I100" s="299">
        <v>8.3207490184234373E-2</v>
      </c>
      <c r="J100" s="14">
        <v>354.54544099999998</v>
      </c>
      <c r="K100" s="299">
        <v>1.877284595300261</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241</v>
      </c>
      <c r="B101" s="2">
        <v>362</v>
      </c>
      <c r="C101" s="299">
        <v>2.942610957567875E-2</v>
      </c>
      <c r="D101" s="2">
        <v>230.30303030303</v>
      </c>
      <c r="E101" s="2">
        <v>152</v>
      </c>
      <c r="F101" s="299">
        <v>1.1667178385016887E-2</v>
      </c>
      <c r="G101" s="14">
        <v>81.818181818181799</v>
      </c>
      <c r="H101" s="2">
        <v>930</v>
      </c>
      <c r="I101" s="299">
        <v>7.0220477197221381E-2</v>
      </c>
      <c r="J101" s="14">
        <v>350.90910000000002</v>
      </c>
      <c r="K101" s="299">
        <v>1.569060773480663</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1742</v>
      </c>
      <c r="B102" s="2">
        <v>21</v>
      </c>
      <c r="C102" s="299">
        <v>1.7070395057714194E-3</v>
      </c>
      <c r="D102" s="2">
        <v>20</v>
      </c>
      <c r="E102" s="2">
        <v>57</v>
      </c>
      <c r="F102" s="299">
        <v>4.3751918943813325E-3</v>
      </c>
      <c r="G102" s="14">
        <v>31.515151515151501</v>
      </c>
      <c r="H102" s="2">
        <v>172</v>
      </c>
      <c r="I102" s="299">
        <v>1.2987012987012988E-2</v>
      </c>
      <c r="J102" s="14">
        <v>101.818184</v>
      </c>
      <c r="K102" s="299">
        <v>7.1904761904761907</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297" t="s">
        <v>1743</v>
      </c>
      <c r="B104" s="297"/>
      <c r="C104" s="297"/>
      <c r="D104" s="297"/>
      <c r="E104" s="297"/>
      <c r="F104" s="297"/>
      <c r="G104" s="297"/>
      <c r="H104" s="297"/>
      <c r="I104" s="297"/>
      <c r="J104" s="297"/>
      <c r="K104" s="297"/>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98" t="s">
        <v>1703</v>
      </c>
      <c r="C105" s="298"/>
      <c r="D105" s="298" t="s">
        <v>1704</v>
      </c>
      <c r="E105" s="298" t="s">
        <v>1703</v>
      </c>
      <c r="F105" s="298"/>
      <c r="G105" s="298" t="s">
        <v>1704</v>
      </c>
      <c r="H105" s="298" t="s">
        <v>1703</v>
      </c>
      <c r="I105" s="298"/>
      <c r="J105" s="298" t="s">
        <v>1704</v>
      </c>
      <c r="K105" t="s">
        <v>173</v>
      </c>
      <c r="L105" s="207" t="s">
        <v>1703</v>
      </c>
      <c r="M105" s="207"/>
      <c r="N105" s="207" t="s">
        <v>1704</v>
      </c>
      <c r="O105" s="207" t="s">
        <v>1703</v>
      </c>
      <c r="P105" s="207"/>
      <c r="Q105" s="207" t="s">
        <v>1704</v>
      </c>
      <c r="R105" s="207" t="s">
        <v>1703</v>
      </c>
      <c r="S105" s="207"/>
      <c r="T105" s="207" t="s">
        <v>1704</v>
      </c>
      <c r="U105" t="s">
        <v>173</v>
      </c>
      <c r="V105" s="207" t="s">
        <v>1703</v>
      </c>
      <c r="W105" s="207"/>
      <c r="X105" s="207" t="s">
        <v>1704</v>
      </c>
      <c r="Y105" s="207" t="s">
        <v>1703</v>
      </c>
      <c r="Z105" s="207"/>
      <c r="AA105" s="207" t="s">
        <v>1704</v>
      </c>
      <c r="AB105" s="207" t="s">
        <v>1703</v>
      </c>
      <c r="AC105" s="207"/>
      <c r="AD105" s="207" t="s">
        <v>1704</v>
      </c>
      <c r="AE105" t="s">
        <v>173</v>
      </c>
    </row>
    <row r="106" spans="1:31" x14ac:dyDescent="0.3">
      <c r="A106" t="s">
        <v>175</v>
      </c>
      <c r="B106" s="2">
        <v>3799</v>
      </c>
      <c r="C106" t="s">
        <v>173</v>
      </c>
      <c r="D106" s="2">
        <v>232.12121212121201</v>
      </c>
      <c r="E106" s="2">
        <v>4148</v>
      </c>
      <c r="F106" t="s">
        <v>173</v>
      </c>
      <c r="G106" s="14">
        <v>196.969696969697</v>
      </c>
      <c r="H106" s="2">
        <v>4241</v>
      </c>
      <c r="I106" t="s">
        <v>173</v>
      </c>
      <c r="J106" s="14">
        <v>263.63635299999999</v>
      </c>
      <c r="K106" s="299">
        <v>0.11634640694919715</v>
      </c>
      <c r="L106" s="2">
        <v>304506</v>
      </c>
      <c r="M106" s="27" t="s">
        <v>173</v>
      </c>
      <c r="N106" s="2">
        <v>1776.3636363636299</v>
      </c>
      <c r="O106" s="2">
        <v>319796</v>
      </c>
      <c r="P106" s="27" t="s">
        <v>173</v>
      </c>
      <c r="Q106" s="14">
        <v>1813.3333333333301</v>
      </c>
      <c r="R106" s="2">
        <v>339931</v>
      </c>
      <c r="S106" s="27" t="s">
        <v>173</v>
      </c>
      <c r="T106" s="14">
        <v>2146.6667499999999</v>
      </c>
      <c r="U106" s="27">
        <v>0.11633596710738048</v>
      </c>
      <c r="V106" s="2">
        <v>16271905</v>
      </c>
      <c r="W106" s="27" t="s">
        <v>173</v>
      </c>
      <c r="X106" s="2">
        <v>11227</v>
      </c>
      <c r="Y106" s="2">
        <v>16869052</v>
      </c>
      <c r="Z106" s="27" t="s">
        <v>173</v>
      </c>
      <c r="AA106" s="14">
        <v>10595.76</v>
      </c>
      <c r="AB106" s="2">
        <v>18239892</v>
      </c>
      <c r="AC106" s="27" t="s">
        <v>173</v>
      </c>
      <c r="AD106" s="14">
        <v>14295.15</v>
      </c>
      <c r="AE106" s="27">
        <v>0.121</v>
      </c>
    </row>
    <row r="107" spans="1:31" x14ac:dyDescent="0.3">
      <c r="A107" t="s">
        <v>1744</v>
      </c>
      <c r="B107" s="2">
        <v>3618</v>
      </c>
      <c r="C107" s="299">
        <v>0.9523558831271387</v>
      </c>
      <c r="D107" s="2">
        <v>236.969696969697</v>
      </c>
      <c r="E107" s="2">
        <v>3829</v>
      </c>
      <c r="F107" s="299">
        <v>0.92309546769527484</v>
      </c>
      <c r="G107" s="14">
        <v>189.69696969696901</v>
      </c>
      <c r="H107" s="2">
        <v>3878</v>
      </c>
      <c r="I107" s="299">
        <v>0.91440697948597027</v>
      </c>
      <c r="J107" s="14">
        <v>275.75756799999999</v>
      </c>
      <c r="K107" s="299">
        <v>7.1862907683803212E-2</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1745</v>
      </c>
      <c r="B108" s="2">
        <v>2008</v>
      </c>
      <c r="C108" s="299">
        <v>0.52856014740721247</v>
      </c>
      <c r="D108" s="2">
        <v>203.636363636363</v>
      </c>
      <c r="E108" s="2">
        <v>2753</v>
      </c>
      <c r="F108" s="299">
        <v>0.66369334619093534</v>
      </c>
      <c r="G108" s="14">
        <v>175.75757575757501</v>
      </c>
      <c r="H108" s="2">
        <v>3426</v>
      </c>
      <c r="I108" s="299">
        <v>0.80782834237208201</v>
      </c>
      <c r="J108" s="14">
        <v>256.96969999999999</v>
      </c>
      <c r="K108" s="299">
        <v>0.70617529880478092</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1746</v>
      </c>
      <c r="B109" s="2">
        <v>1610</v>
      </c>
      <c r="C109" s="299">
        <v>0.42379573571992629</v>
      </c>
      <c r="D109" s="2">
        <v>188.48484848484799</v>
      </c>
      <c r="E109" s="2">
        <v>1076</v>
      </c>
      <c r="F109" s="299">
        <v>0.25940212150433944</v>
      </c>
      <c r="G109" s="14">
        <v>164.24242424242399</v>
      </c>
      <c r="H109" s="2">
        <v>452</v>
      </c>
      <c r="I109" s="299">
        <v>0.10657863711388824</v>
      </c>
      <c r="J109" s="14">
        <v>93.333335899999994</v>
      </c>
      <c r="K109" s="299">
        <v>-0.71925465838509317</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1487</v>
      </c>
      <c r="B110" s="2">
        <v>871</v>
      </c>
      <c r="C110" s="299">
        <v>0.22927086075282968</v>
      </c>
      <c r="D110" s="2">
        <v>143.636363636363</v>
      </c>
      <c r="E110" s="2">
        <v>569</v>
      </c>
      <c r="F110" s="299">
        <v>0.13717454194792672</v>
      </c>
      <c r="G110" s="14">
        <v>95.757575757575694</v>
      </c>
      <c r="H110" s="2">
        <v>386</v>
      </c>
      <c r="I110" s="299">
        <v>9.1016269747701009E-2</v>
      </c>
      <c r="J110" s="14">
        <v>88.484849999999994</v>
      </c>
      <c r="K110" s="299">
        <v>-0.55683122847301947</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1488</v>
      </c>
      <c r="B111" s="2">
        <v>309</v>
      </c>
      <c r="C111" s="299">
        <v>8.133719399842064E-2</v>
      </c>
      <c r="D111" s="2">
        <v>80.606060606060595</v>
      </c>
      <c r="E111" s="2">
        <v>249</v>
      </c>
      <c r="F111" s="299">
        <v>6.0028929604628738E-2</v>
      </c>
      <c r="G111" s="14">
        <v>96.363636363636402</v>
      </c>
      <c r="H111" s="2">
        <v>58</v>
      </c>
      <c r="I111" s="299">
        <v>1.3676019806649375E-2</v>
      </c>
      <c r="J111" s="14">
        <v>28.484848</v>
      </c>
      <c r="K111" s="299">
        <v>-0.81229773462783172</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1489</v>
      </c>
      <c r="B112" s="2">
        <v>422</v>
      </c>
      <c r="C112" s="299">
        <v>0.1110818636483285</v>
      </c>
      <c r="D112" s="2">
        <v>112.72727272727199</v>
      </c>
      <c r="E112" s="2">
        <v>163</v>
      </c>
      <c r="F112" s="299">
        <v>3.9296046287367409E-2</v>
      </c>
      <c r="G112" s="14">
        <v>108.484848484848</v>
      </c>
      <c r="H112" s="2">
        <v>8</v>
      </c>
      <c r="I112" s="299">
        <v>1.8863475595378449E-3</v>
      </c>
      <c r="J112" s="14">
        <v>5.4545455</v>
      </c>
      <c r="K112" s="299">
        <v>-0.98104265402843605</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1747</v>
      </c>
      <c r="B113" s="2">
        <v>8</v>
      </c>
      <c r="C113" s="299">
        <v>2.1058173203474598E-3</v>
      </c>
      <c r="D113" s="2">
        <v>10.303030303030299</v>
      </c>
      <c r="E113" s="2">
        <v>60</v>
      </c>
      <c r="F113" s="299">
        <v>1.446480231436837E-2</v>
      </c>
      <c r="G113" s="14">
        <v>37.5757575757575</v>
      </c>
      <c r="H113" s="2">
        <v>0</v>
      </c>
      <c r="I113" s="299">
        <v>0</v>
      </c>
      <c r="J113" s="14">
        <v>12.727273</v>
      </c>
      <c r="K113" s="299">
        <v>-1</v>
      </c>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1748</v>
      </c>
      <c r="B114" s="2">
        <v>0</v>
      </c>
      <c r="C114" s="299">
        <v>0</v>
      </c>
      <c r="D114" s="2">
        <v>80</v>
      </c>
      <c r="E114" s="2">
        <v>35</v>
      </c>
      <c r="F114" s="299">
        <v>8.4378013500482161E-3</v>
      </c>
      <c r="G114" s="14">
        <v>26.060606060605998</v>
      </c>
      <c r="H114" s="2">
        <v>0</v>
      </c>
      <c r="I114" s="299">
        <v>0</v>
      </c>
      <c r="J114" s="14">
        <v>12.727273</v>
      </c>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1749</v>
      </c>
      <c r="B115" s="2">
        <v>32</v>
      </c>
      <c r="C115" s="299">
        <v>8.4232692813898391E-3</v>
      </c>
      <c r="D115" s="2">
        <v>22.424242424242401</v>
      </c>
      <c r="E115" s="2">
        <v>26</v>
      </c>
      <c r="F115" s="299">
        <v>6.2680810028929602E-3</v>
      </c>
      <c r="G115" s="14">
        <v>17.5757575757575</v>
      </c>
      <c r="H115" s="2">
        <v>57</v>
      </c>
      <c r="I115" s="299">
        <v>1.3440226361707145E-2</v>
      </c>
      <c r="J115" s="14">
        <v>35.151516000000001</v>
      </c>
      <c r="K115" s="299">
        <v>0.78125</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1750</v>
      </c>
      <c r="B116" s="2">
        <v>32</v>
      </c>
      <c r="C116" s="299">
        <v>8.4232692813898391E-3</v>
      </c>
      <c r="D116" s="2">
        <v>22.424242424242401</v>
      </c>
      <c r="E116" s="2">
        <v>26</v>
      </c>
      <c r="F116" s="299">
        <v>6.2680810028929602E-3</v>
      </c>
      <c r="G116" s="14">
        <v>17.5757575757575</v>
      </c>
      <c r="H116" s="2">
        <v>57</v>
      </c>
      <c r="I116" s="299">
        <v>1.3440226361707145E-2</v>
      </c>
      <c r="J116" s="14">
        <v>35.151516000000001</v>
      </c>
      <c r="K116" s="299">
        <v>0.78125</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1751</v>
      </c>
      <c r="B117" s="2">
        <v>0</v>
      </c>
      <c r="C117" s="299">
        <v>0</v>
      </c>
      <c r="D117" s="2">
        <v>80</v>
      </c>
      <c r="E117" s="2">
        <v>0</v>
      </c>
      <c r="F117" s="299">
        <v>0</v>
      </c>
      <c r="G117" s="14">
        <v>11.5151515151515</v>
      </c>
      <c r="H117" s="2">
        <v>0</v>
      </c>
      <c r="I117" s="299">
        <v>0</v>
      </c>
      <c r="J117" s="14">
        <v>12.727273</v>
      </c>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1752</v>
      </c>
      <c r="B118" s="2">
        <v>0</v>
      </c>
      <c r="C118" s="299">
        <v>0</v>
      </c>
      <c r="D118" s="2">
        <v>80</v>
      </c>
      <c r="E118" s="2">
        <v>0</v>
      </c>
      <c r="F118" s="299">
        <v>0</v>
      </c>
      <c r="G118" s="14">
        <v>11.5151515151515</v>
      </c>
      <c r="H118" s="2">
        <v>0</v>
      </c>
      <c r="I118" s="299">
        <v>0</v>
      </c>
      <c r="J118" s="14">
        <v>12.727273</v>
      </c>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1753</v>
      </c>
      <c r="B119" s="2">
        <v>0</v>
      </c>
      <c r="C119" s="299">
        <v>0</v>
      </c>
      <c r="D119" s="2">
        <v>80</v>
      </c>
      <c r="E119" s="2">
        <v>0</v>
      </c>
      <c r="F119" s="299">
        <v>0</v>
      </c>
      <c r="G119" s="14">
        <v>11.5151515151515</v>
      </c>
      <c r="H119" s="2">
        <v>0</v>
      </c>
      <c r="I119" s="299">
        <v>0</v>
      </c>
      <c r="J119" s="14">
        <v>12.727273</v>
      </c>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1497</v>
      </c>
      <c r="B120" s="2">
        <v>0</v>
      </c>
      <c r="C120" s="299">
        <v>0</v>
      </c>
      <c r="D120" s="2">
        <v>80</v>
      </c>
      <c r="E120" s="2">
        <v>0</v>
      </c>
      <c r="F120" s="299">
        <v>0</v>
      </c>
      <c r="G120" s="14">
        <v>11.5151515151515</v>
      </c>
      <c r="H120" s="2">
        <v>0</v>
      </c>
      <c r="I120" s="299">
        <v>0</v>
      </c>
      <c r="J120" s="14">
        <v>12.727273</v>
      </c>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1498</v>
      </c>
      <c r="B121" s="2">
        <v>0</v>
      </c>
      <c r="C121" s="299">
        <v>0</v>
      </c>
      <c r="D121" s="2">
        <v>80</v>
      </c>
      <c r="E121" s="2">
        <v>0</v>
      </c>
      <c r="F121" s="299">
        <v>0</v>
      </c>
      <c r="G121" s="14">
        <v>11.5151515151515</v>
      </c>
      <c r="H121" s="2">
        <v>0</v>
      </c>
      <c r="I121" s="299">
        <v>0</v>
      </c>
      <c r="J121" s="14">
        <v>12.727273</v>
      </c>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1499</v>
      </c>
      <c r="B122" s="2">
        <v>0</v>
      </c>
      <c r="C122" s="299">
        <v>0</v>
      </c>
      <c r="D122" s="2">
        <v>80</v>
      </c>
      <c r="E122" s="2">
        <v>0</v>
      </c>
      <c r="F122" s="299">
        <v>0</v>
      </c>
      <c r="G122" s="14">
        <v>11.5151515151515</v>
      </c>
      <c r="H122" s="2">
        <v>0</v>
      </c>
      <c r="I122" s="299">
        <v>0</v>
      </c>
      <c r="J122" s="14">
        <v>12.727273</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1500</v>
      </c>
      <c r="B123" s="2">
        <v>0</v>
      </c>
      <c r="C123" s="299">
        <v>0</v>
      </c>
      <c r="D123" s="2">
        <v>80</v>
      </c>
      <c r="E123" s="2">
        <v>0</v>
      </c>
      <c r="F123" s="299">
        <v>0</v>
      </c>
      <c r="G123" s="14">
        <v>11.5151515151515</v>
      </c>
      <c r="H123" s="2">
        <v>0</v>
      </c>
      <c r="I123" s="299">
        <v>0</v>
      </c>
      <c r="J123" s="14">
        <v>12.727273</v>
      </c>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1501</v>
      </c>
      <c r="B124" s="2">
        <v>74</v>
      </c>
      <c r="C124" s="299">
        <v>1.9478810213214005E-2</v>
      </c>
      <c r="D124" s="2">
        <v>41.212121212121197</v>
      </c>
      <c r="E124" s="2">
        <v>60</v>
      </c>
      <c r="F124" s="299">
        <v>1.446480231436837E-2</v>
      </c>
      <c r="G124" s="14">
        <v>26.060606060605998</v>
      </c>
      <c r="H124" s="2">
        <v>155</v>
      </c>
      <c r="I124" s="299">
        <v>3.6547983966045743E-2</v>
      </c>
      <c r="J124" s="14">
        <v>75.757576</v>
      </c>
      <c r="K124" s="299">
        <v>1.0945945945945945</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1503</v>
      </c>
      <c r="B125" s="2">
        <v>52</v>
      </c>
      <c r="C125" s="299">
        <v>1.3687812582258489E-2</v>
      </c>
      <c r="D125" s="2">
        <v>35.151515151515099</v>
      </c>
      <c r="E125" s="2">
        <v>153</v>
      </c>
      <c r="F125" s="299">
        <v>3.6885245901639344E-2</v>
      </c>
      <c r="G125" s="14">
        <v>52.121212121212103</v>
      </c>
      <c r="H125" s="2">
        <v>17</v>
      </c>
      <c r="I125" s="299">
        <v>4.0084885640179202E-3</v>
      </c>
      <c r="J125" s="14">
        <v>11.515152</v>
      </c>
      <c r="K125" s="299">
        <v>-0.67307692307692313</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1754</v>
      </c>
      <c r="B126" s="2">
        <v>23</v>
      </c>
      <c r="C126" s="299">
        <v>6.0542247959989469E-3</v>
      </c>
      <c r="D126" s="2">
        <v>15.757575757575699</v>
      </c>
      <c r="E126" s="2">
        <v>80</v>
      </c>
      <c r="F126" s="299">
        <v>1.9286403085824494E-2</v>
      </c>
      <c r="G126" s="14">
        <v>27.878787878787801</v>
      </c>
      <c r="H126" s="2">
        <v>134</v>
      </c>
      <c r="I126" s="299">
        <v>3.1596321622258901E-2</v>
      </c>
      <c r="J126" s="14">
        <v>58.181820000000002</v>
      </c>
      <c r="K126" s="299">
        <v>4.8260869565217392</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297" t="s">
        <v>1755</v>
      </c>
      <c r="B128" s="297"/>
      <c r="C128" s="297"/>
      <c r="D128" s="297"/>
      <c r="E128" s="297"/>
      <c r="F128" s="297"/>
      <c r="G128" s="297"/>
      <c r="H128" s="297"/>
      <c r="I128" s="297"/>
      <c r="J128" s="297"/>
      <c r="K128" s="297"/>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98" t="s">
        <v>1703</v>
      </c>
      <c r="C129" s="298"/>
      <c r="D129" s="298" t="s">
        <v>1704</v>
      </c>
      <c r="E129" s="298" t="s">
        <v>1703</v>
      </c>
      <c r="F129" s="298"/>
      <c r="G129" s="298" t="s">
        <v>1704</v>
      </c>
      <c r="H129" s="298" t="s">
        <v>1703</v>
      </c>
      <c r="I129" s="298"/>
      <c r="J129" s="298" t="s">
        <v>1704</v>
      </c>
      <c r="K129" t="s">
        <v>173</v>
      </c>
      <c r="L129" s="207" t="s">
        <v>1703</v>
      </c>
      <c r="M129" s="207"/>
      <c r="N129" s="207" t="s">
        <v>1704</v>
      </c>
      <c r="O129" s="207" t="s">
        <v>1703</v>
      </c>
      <c r="P129" s="207"/>
      <c r="Q129" s="207" t="s">
        <v>1704</v>
      </c>
      <c r="R129" s="207" t="s">
        <v>1703</v>
      </c>
      <c r="S129" s="207"/>
      <c r="T129" s="207" t="s">
        <v>1704</v>
      </c>
      <c r="U129" t="s">
        <v>173</v>
      </c>
      <c r="V129" s="207" t="s">
        <v>1703</v>
      </c>
      <c r="W129" s="207"/>
      <c r="X129" s="207" t="s">
        <v>1704</v>
      </c>
      <c r="Y129" s="207" t="s">
        <v>1703</v>
      </c>
      <c r="Z129" s="207"/>
      <c r="AA129" s="207" t="s">
        <v>1704</v>
      </c>
      <c r="AB129" s="207" t="s">
        <v>1703</v>
      </c>
      <c r="AC129" s="207"/>
      <c r="AD129" s="207" t="s">
        <v>1704</v>
      </c>
      <c r="AE129" t="s">
        <v>173</v>
      </c>
    </row>
    <row r="130" spans="1:31" x14ac:dyDescent="0.3">
      <c r="A130" t="s">
        <v>175</v>
      </c>
      <c r="B130" s="2">
        <v>3776</v>
      </c>
      <c r="C130" t="s">
        <v>173</v>
      </c>
      <c r="D130" s="2">
        <v>232.72727272727201</v>
      </c>
      <c r="E130" s="2">
        <v>4068</v>
      </c>
      <c r="F130" t="s">
        <v>173</v>
      </c>
      <c r="G130" s="14">
        <v>192.12121212121201</v>
      </c>
      <c r="H130" s="2">
        <v>4107</v>
      </c>
      <c r="I130" t="s">
        <v>173</v>
      </c>
      <c r="J130" s="14">
        <v>270.30304000000001</v>
      </c>
      <c r="K130" s="299">
        <v>8.7658898305084748E-2</v>
      </c>
      <c r="L130" s="2">
        <v>295660</v>
      </c>
      <c r="M130" s="27" t="s">
        <v>173</v>
      </c>
      <c r="N130" s="2">
        <v>1804.2424242424199</v>
      </c>
      <c r="O130" s="2">
        <v>310549</v>
      </c>
      <c r="P130" s="27" t="s">
        <v>173</v>
      </c>
      <c r="Q130" s="14">
        <v>1913.3333333333301</v>
      </c>
      <c r="R130" s="2">
        <v>324569</v>
      </c>
      <c r="S130" s="27" t="s">
        <v>173</v>
      </c>
      <c r="T130" s="14">
        <v>2036.96973</v>
      </c>
      <c r="U130" s="27">
        <v>9.7777852939186907E-2</v>
      </c>
      <c r="V130" s="2">
        <v>15466086</v>
      </c>
      <c r="W130" s="27" t="s">
        <v>173</v>
      </c>
      <c r="X130" s="2">
        <v>11853</v>
      </c>
      <c r="Y130" s="2">
        <v>15968724</v>
      </c>
      <c r="Z130" s="27" t="s">
        <v>173</v>
      </c>
      <c r="AA130" s="14">
        <v>11384.24</v>
      </c>
      <c r="AB130" s="2">
        <v>16710195</v>
      </c>
      <c r="AC130" s="27" t="s">
        <v>173</v>
      </c>
      <c r="AD130" s="14">
        <v>15007.88</v>
      </c>
      <c r="AE130" s="27">
        <v>0.08</v>
      </c>
    </row>
    <row r="131" spans="1:31" x14ac:dyDescent="0.3">
      <c r="A131" t="s">
        <v>1526</v>
      </c>
      <c r="B131" s="2">
        <v>125</v>
      </c>
      <c r="C131" s="299">
        <v>3.3103813559322036E-2</v>
      </c>
      <c r="D131" s="2">
        <v>52.121212121212103</v>
      </c>
      <c r="E131" s="2">
        <v>70</v>
      </c>
      <c r="F131" s="299">
        <v>1.720747295968535E-2</v>
      </c>
      <c r="G131" s="14">
        <v>28.484848484848399</v>
      </c>
      <c r="H131" s="2">
        <v>53</v>
      </c>
      <c r="I131" s="299">
        <v>1.2904796688580472E-2</v>
      </c>
      <c r="J131" s="14">
        <v>23.636364</v>
      </c>
      <c r="K131" s="299">
        <v>-0.57599999999999996</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1527</v>
      </c>
      <c r="B132" s="2">
        <v>222</v>
      </c>
      <c r="C132" s="299">
        <v>5.8792372881355935E-2</v>
      </c>
      <c r="D132" s="2">
        <v>66.6666666666666</v>
      </c>
      <c r="E132" s="2">
        <v>399</v>
      </c>
      <c r="F132" s="299">
        <v>9.8082595870206485E-2</v>
      </c>
      <c r="G132" s="14">
        <v>65.454545454545396</v>
      </c>
      <c r="H132" s="2">
        <v>387</v>
      </c>
      <c r="I132" s="299">
        <v>9.4229364499634774E-2</v>
      </c>
      <c r="J132" s="14">
        <v>154.545456</v>
      </c>
      <c r="K132" s="299">
        <v>0.7432432432432432</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1528</v>
      </c>
      <c r="B133" s="2">
        <v>654</v>
      </c>
      <c r="C133" s="299">
        <v>0.17319915254237289</v>
      </c>
      <c r="D133" s="2">
        <v>161.81818181818099</v>
      </c>
      <c r="E133" s="2">
        <v>607</v>
      </c>
      <c r="F133" s="299">
        <v>0.14921337266470011</v>
      </c>
      <c r="G133" s="14">
        <v>107.87878787878699</v>
      </c>
      <c r="H133" s="2">
        <v>770</v>
      </c>
      <c r="I133" s="299">
        <v>0.18748478207937666</v>
      </c>
      <c r="J133" s="14">
        <v>129.69697600000001</v>
      </c>
      <c r="K133" s="299">
        <v>0.17737003058103976</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1529</v>
      </c>
      <c r="B134" s="2">
        <v>472</v>
      </c>
      <c r="C134" s="299">
        <v>0.125</v>
      </c>
      <c r="D134" s="2">
        <v>106.666666666666</v>
      </c>
      <c r="E134" s="2">
        <v>1076</v>
      </c>
      <c r="F134" s="299">
        <v>0.26450344149459193</v>
      </c>
      <c r="G134" s="14">
        <v>127.87878787878699</v>
      </c>
      <c r="H134" s="2">
        <v>1485</v>
      </c>
      <c r="I134" s="299">
        <v>0.36157779401022644</v>
      </c>
      <c r="J134" s="14">
        <v>185.454544</v>
      </c>
      <c r="K134" s="299">
        <v>2.1461864406779663</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1530</v>
      </c>
      <c r="B135" s="2">
        <v>631</v>
      </c>
      <c r="C135" s="299">
        <v>0.16710805084745764</v>
      </c>
      <c r="D135" s="2">
        <v>162.42424242424201</v>
      </c>
      <c r="E135" s="2">
        <v>632</v>
      </c>
      <c r="F135" s="299">
        <v>0.15535889872173059</v>
      </c>
      <c r="G135" s="14">
        <v>102.424242424242</v>
      </c>
      <c r="H135" s="2">
        <v>398</v>
      </c>
      <c r="I135" s="299">
        <v>9.6907718529340145E-2</v>
      </c>
      <c r="J135" s="14">
        <v>81.212119999999999</v>
      </c>
      <c r="K135" s="299">
        <v>-0.36925515055467512</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1531</v>
      </c>
      <c r="B136" s="2">
        <v>141</v>
      </c>
      <c r="C136" s="299">
        <v>3.7341101694915252E-2</v>
      </c>
      <c r="D136" s="2">
        <v>60.606060606060602</v>
      </c>
      <c r="E136" s="2">
        <v>147</v>
      </c>
      <c r="F136" s="299">
        <v>3.6135693215339236E-2</v>
      </c>
      <c r="G136" s="14">
        <v>47.878787878787797</v>
      </c>
      <c r="H136" s="2">
        <v>143</v>
      </c>
      <c r="I136" s="299">
        <v>3.4818602386169954E-2</v>
      </c>
      <c r="J136" s="14">
        <v>56.969695999999999</v>
      </c>
      <c r="K136" s="299">
        <v>1.4184397163120567E-2</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1532</v>
      </c>
      <c r="B137" s="2">
        <v>737</v>
      </c>
      <c r="C137" s="299">
        <v>0.19518008474576271</v>
      </c>
      <c r="D137" s="2">
        <v>108.484848484848</v>
      </c>
      <c r="E137" s="2">
        <v>654</v>
      </c>
      <c r="F137" s="299">
        <v>0.16076696165191739</v>
      </c>
      <c r="G137" s="14">
        <v>95.757575757575694</v>
      </c>
      <c r="H137" s="2">
        <v>380</v>
      </c>
      <c r="I137" s="299">
        <v>9.2524957389822249E-2</v>
      </c>
      <c r="J137" s="14">
        <v>92.121215800000002</v>
      </c>
      <c r="K137" s="299">
        <v>-0.48439620081411128</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1533</v>
      </c>
      <c r="B138" s="2">
        <v>62</v>
      </c>
      <c r="C138" s="299">
        <v>1.641949152542373E-2</v>
      </c>
      <c r="D138" s="2">
        <v>35.757575757575701</v>
      </c>
      <c r="E138" s="2">
        <v>67</v>
      </c>
      <c r="F138" s="299">
        <v>1.6470009832841692E-2</v>
      </c>
      <c r="G138" s="14">
        <v>26.6666666666666</v>
      </c>
      <c r="H138" s="2">
        <v>125</v>
      </c>
      <c r="I138" s="299">
        <v>3.0435841246652058E-2</v>
      </c>
      <c r="J138" s="14">
        <v>40</v>
      </c>
      <c r="K138" s="299">
        <v>1.0161290322580645</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1534</v>
      </c>
      <c r="B139" s="2">
        <v>88</v>
      </c>
      <c r="C139" s="299">
        <v>2.3305084745762712E-2</v>
      </c>
      <c r="D139" s="2">
        <v>43.636363636363598</v>
      </c>
      <c r="E139" s="2">
        <v>132</v>
      </c>
      <c r="F139" s="299">
        <v>3.2448377581120944E-2</v>
      </c>
      <c r="G139" s="14">
        <v>46.6666666666666</v>
      </c>
      <c r="H139" s="2">
        <v>110</v>
      </c>
      <c r="I139" s="299">
        <v>2.678354029705381E-2</v>
      </c>
      <c r="J139" s="14">
        <v>50.303031900000001</v>
      </c>
      <c r="K139" s="299">
        <v>0.25</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1535</v>
      </c>
      <c r="B140" s="2">
        <v>211</v>
      </c>
      <c r="C140" s="299">
        <v>5.587923728813559E-2</v>
      </c>
      <c r="D140" s="2">
        <v>76.363636363636303</v>
      </c>
      <c r="E140" s="2">
        <v>131</v>
      </c>
      <c r="F140" s="299">
        <v>3.2202556538839723E-2</v>
      </c>
      <c r="G140" s="14">
        <v>40.606060606060602</v>
      </c>
      <c r="H140" s="2">
        <v>59</v>
      </c>
      <c r="I140" s="299">
        <v>1.4365717068419772E-2</v>
      </c>
      <c r="J140" s="14">
        <v>27.272728000000001</v>
      </c>
      <c r="K140" s="299">
        <v>-0.72037914691943128</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1536</v>
      </c>
      <c r="B141" s="2">
        <v>347</v>
      </c>
      <c r="C141" s="299">
        <v>9.1896186440677971E-2</v>
      </c>
      <c r="D141" s="2">
        <v>105.454545454545</v>
      </c>
      <c r="E141" s="2">
        <v>122</v>
      </c>
      <c r="F141" s="299">
        <v>2.999016715830875E-2</v>
      </c>
      <c r="G141" s="14">
        <v>37.5757575757575</v>
      </c>
      <c r="H141" s="2">
        <v>124</v>
      </c>
      <c r="I141" s="299">
        <v>3.019235451667884E-2</v>
      </c>
      <c r="J141" s="14">
        <v>56.363636</v>
      </c>
      <c r="K141" s="299">
        <v>-0.64265129682997113</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1537</v>
      </c>
      <c r="B142" s="2">
        <v>86</v>
      </c>
      <c r="C142" s="299">
        <v>2.2775423728813558E-2</v>
      </c>
      <c r="D142" s="2">
        <v>52.727272727272698</v>
      </c>
      <c r="E142" s="2">
        <v>31</v>
      </c>
      <c r="F142" s="299">
        <v>7.6204523107177976E-3</v>
      </c>
      <c r="G142" s="14">
        <v>15.151515151515101</v>
      </c>
      <c r="H142" s="2">
        <v>73</v>
      </c>
      <c r="I142" s="299">
        <v>1.7774531288044803E-2</v>
      </c>
      <c r="J142" s="14">
        <v>48.484848</v>
      </c>
      <c r="K142" s="299">
        <v>-0.15116279069767441</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297" t="s">
        <v>1756</v>
      </c>
      <c r="B144" s="297"/>
      <c r="C144" s="297"/>
      <c r="D144" s="297"/>
      <c r="E144" s="297"/>
      <c r="F144" s="297"/>
      <c r="G144" s="297"/>
      <c r="H144" s="297"/>
      <c r="I144" s="297"/>
      <c r="J144" s="297"/>
      <c r="K144" s="297"/>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98" t="s">
        <v>1703</v>
      </c>
      <c r="C145" s="298"/>
      <c r="D145" s="298" t="s">
        <v>1704</v>
      </c>
      <c r="E145" s="298" t="s">
        <v>1703</v>
      </c>
      <c r="F145" s="298"/>
      <c r="G145" s="298" t="s">
        <v>1704</v>
      </c>
      <c r="H145" s="298" t="s">
        <v>1703</v>
      </c>
      <c r="I145" s="298"/>
      <c r="J145" s="298" t="s">
        <v>1704</v>
      </c>
      <c r="K145" t="s">
        <v>173</v>
      </c>
      <c r="L145" s="207" t="s">
        <v>1703</v>
      </c>
      <c r="M145" s="207"/>
      <c r="N145" s="207" t="s">
        <v>1704</v>
      </c>
      <c r="O145" s="207" t="s">
        <v>1703</v>
      </c>
      <c r="P145" s="207"/>
      <c r="Q145" s="207" t="s">
        <v>1704</v>
      </c>
      <c r="R145" s="207" t="s">
        <v>1703</v>
      </c>
      <c r="S145" s="207"/>
      <c r="T145" s="207" t="s">
        <v>1704</v>
      </c>
      <c r="U145" t="s">
        <v>173</v>
      </c>
      <c r="V145" s="207" t="s">
        <v>1703</v>
      </c>
      <c r="W145" s="207"/>
      <c r="X145" s="207" t="s">
        <v>1704</v>
      </c>
      <c r="Y145" s="207" t="s">
        <v>1703</v>
      </c>
      <c r="Z145" s="207"/>
      <c r="AA145" s="207" t="s">
        <v>1704</v>
      </c>
      <c r="AB145" s="207" t="s">
        <v>1703</v>
      </c>
      <c r="AC145" s="207"/>
      <c r="AD145" s="207" t="s">
        <v>1704</v>
      </c>
      <c r="AE145" t="s">
        <v>173</v>
      </c>
    </row>
    <row r="146" spans="1:31" x14ac:dyDescent="0.3">
      <c r="A146" t="s">
        <v>175</v>
      </c>
      <c r="B146" s="2">
        <v>2573</v>
      </c>
      <c r="C146" t="s">
        <v>173</v>
      </c>
      <c r="D146" s="2">
        <v>118.787878787878</v>
      </c>
      <c r="E146" s="2">
        <v>2840</v>
      </c>
      <c r="F146" t="s">
        <v>173</v>
      </c>
      <c r="G146" s="14">
        <v>76.969696969696898</v>
      </c>
      <c r="H146" s="2">
        <v>2933</v>
      </c>
      <c r="I146" t="s">
        <v>173</v>
      </c>
      <c r="J146" s="14">
        <v>105.454544</v>
      </c>
      <c r="K146" s="299">
        <v>0.13991449669646328</v>
      </c>
      <c r="L146" s="2">
        <v>248057</v>
      </c>
      <c r="M146" s="27" t="s">
        <v>173</v>
      </c>
      <c r="N146" s="2">
        <v>1032.72727272727</v>
      </c>
      <c r="O146" s="2">
        <v>259700</v>
      </c>
      <c r="P146" s="27" t="s">
        <v>173</v>
      </c>
      <c r="Q146" s="14">
        <v>948.48484848484804</v>
      </c>
      <c r="R146" s="2">
        <v>273556</v>
      </c>
      <c r="S146" s="27" t="s">
        <v>173</v>
      </c>
      <c r="T146" s="14">
        <v>804.24243200000001</v>
      </c>
      <c r="U146" s="27">
        <v>0.10279492213483192</v>
      </c>
      <c r="V146" s="2">
        <v>12392852</v>
      </c>
      <c r="W146" s="27" t="s">
        <v>173</v>
      </c>
      <c r="X146" s="2">
        <v>13533</v>
      </c>
      <c r="Y146" s="2">
        <v>12717801</v>
      </c>
      <c r="Z146" s="27" t="s">
        <v>173</v>
      </c>
      <c r="AA146" s="14">
        <v>11122.42</v>
      </c>
      <c r="AB146" s="2">
        <v>13103114</v>
      </c>
      <c r="AC146" s="27" t="s">
        <v>173</v>
      </c>
      <c r="AD146" s="14">
        <v>11237.58</v>
      </c>
      <c r="AE146" s="27">
        <v>5.7000000000000002E-2</v>
      </c>
    </row>
    <row r="147" spans="1:31" x14ac:dyDescent="0.3">
      <c r="A147" t="s">
        <v>1757</v>
      </c>
      <c r="B147" s="2">
        <v>341</v>
      </c>
      <c r="C147" s="299">
        <v>0.13253012048192772</v>
      </c>
      <c r="D147" s="2">
        <v>66.060606060606005</v>
      </c>
      <c r="E147" s="2">
        <v>264</v>
      </c>
      <c r="F147" s="299">
        <v>9.295774647887324E-2</v>
      </c>
      <c r="G147" s="14">
        <v>44.2424242424242</v>
      </c>
      <c r="H147" s="2">
        <v>291</v>
      </c>
      <c r="I147" s="299">
        <v>9.9215819979543124E-2</v>
      </c>
      <c r="J147" s="14">
        <v>66.060609999999997</v>
      </c>
      <c r="K147" s="299">
        <v>-0.1466275659824047</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1758</v>
      </c>
      <c r="B148" s="2">
        <v>118</v>
      </c>
      <c r="C148" s="299">
        <v>4.5860862806062962E-2</v>
      </c>
      <c r="D148" s="2">
        <v>39.393939393939398</v>
      </c>
      <c r="E148" s="2">
        <v>110</v>
      </c>
      <c r="F148" s="299">
        <v>3.873239436619718E-2</v>
      </c>
      <c r="G148" s="14">
        <v>36.969696969696898</v>
      </c>
      <c r="H148" s="2">
        <v>46</v>
      </c>
      <c r="I148" s="299">
        <v>1.5683600409137403E-2</v>
      </c>
      <c r="J148" s="14">
        <v>28.484848</v>
      </c>
      <c r="K148" s="299">
        <v>-0.61016949152542377</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1759</v>
      </c>
      <c r="B149" s="2">
        <v>24</v>
      </c>
      <c r="C149" s="299">
        <v>9.3276331130975523E-3</v>
      </c>
      <c r="D149" s="2">
        <v>18.181818181818102</v>
      </c>
      <c r="E149" s="2">
        <v>34</v>
      </c>
      <c r="F149" s="299">
        <v>1.1971830985915493E-2</v>
      </c>
      <c r="G149" s="14">
        <v>24.848484848484802</v>
      </c>
      <c r="H149" s="2">
        <v>0</v>
      </c>
      <c r="I149" s="299">
        <v>0</v>
      </c>
      <c r="J149" s="14">
        <v>12.727273</v>
      </c>
      <c r="K149" s="299">
        <v>-1</v>
      </c>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1760</v>
      </c>
      <c r="B150" s="2">
        <v>94</v>
      </c>
      <c r="C150" s="299">
        <v>3.6533229692965408E-2</v>
      </c>
      <c r="D150" s="2">
        <v>38.787878787878697</v>
      </c>
      <c r="E150" s="2">
        <v>76</v>
      </c>
      <c r="F150" s="299">
        <v>2.6760563380281689E-2</v>
      </c>
      <c r="G150" s="14">
        <v>26.060606060605998</v>
      </c>
      <c r="H150" s="2">
        <v>46</v>
      </c>
      <c r="I150" s="299">
        <v>1.5683600409137403E-2</v>
      </c>
      <c r="J150" s="14">
        <v>28.484848</v>
      </c>
      <c r="K150" s="299">
        <v>-0.51063829787234039</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1761</v>
      </c>
      <c r="B151" s="2">
        <v>223</v>
      </c>
      <c r="C151" s="299">
        <v>8.6669257675864753E-2</v>
      </c>
      <c r="D151" s="2">
        <v>58.787878787878803</v>
      </c>
      <c r="E151" s="2">
        <v>154</v>
      </c>
      <c r="F151" s="299">
        <v>5.4225352112676053E-2</v>
      </c>
      <c r="G151" s="14">
        <v>33.939393939393902</v>
      </c>
      <c r="H151" s="2">
        <v>245</v>
      </c>
      <c r="I151" s="299">
        <v>8.3532219570405727E-2</v>
      </c>
      <c r="J151" s="14">
        <v>61.818179999999998</v>
      </c>
      <c r="K151" s="299">
        <v>9.8654708520179366E-2</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1762</v>
      </c>
      <c r="B152" s="2">
        <v>2232</v>
      </c>
      <c r="C152" s="299">
        <v>0.86746987951807231</v>
      </c>
      <c r="D152" s="2">
        <v>148.48484848484799</v>
      </c>
      <c r="E152" s="2">
        <v>2576</v>
      </c>
      <c r="F152" s="299">
        <v>0.90704225352112677</v>
      </c>
      <c r="G152" s="14">
        <v>92.727272727272705</v>
      </c>
      <c r="H152" s="2">
        <v>2642</v>
      </c>
      <c r="I152" s="299">
        <v>0.9007841800204569</v>
      </c>
      <c r="J152" s="14">
        <v>113.939392</v>
      </c>
      <c r="K152" s="299">
        <v>0.18369175627240145</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297" t="s">
        <v>1763</v>
      </c>
      <c r="B154" s="297"/>
      <c r="C154" s="297"/>
      <c r="D154" s="297"/>
      <c r="E154" s="297"/>
      <c r="F154" s="297"/>
      <c r="G154" s="297"/>
      <c r="H154" s="297"/>
      <c r="I154" s="297"/>
      <c r="J154" s="297"/>
      <c r="K154" s="297"/>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98" t="s">
        <v>1703</v>
      </c>
      <c r="C155" s="298"/>
      <c r="D155" s="298" t="s">
        <v>1704</v>
      </c>
      <c r="E155" s="298" t="s">
        <v>1703</v>
      </c>
      <c r="F155" s="298"/>
      <c r="G155" s="298" t="s">
        <v>1704</v>
      </c>
      <c r="H155" s="298" t="s">
        <v>1703</v>
      </c>
      <c r="I155" s="298"/>
      <c r="J155" s="298" t="s">
        <v>1704</v>
      </c>
      <c r="K155" t="s">
        <v>173</v>
      </c>
      <c r="L155" s="207" t="s">
        <v>1703</v>
      </c>
      <c r="M155" s="207"/>
      <c r="N155" s="207" t="s">
        <v>1704</v>
      </c>
      <c r="O155" s="207" t="s">
        <v>1703</v>
      </c>
      <c r="P155" s="207"/>
      <c r="Q155" s="207" t="s">
        <v>1704</v>
      </c>
      <c r="R155" s="207" t="s">
        <v>1703</v>
      </c>
      <c r="S155" s="207"/>
      <c r="T155" s="207" t="s">
        <v>1704</v>
      </c>
      <c r="U155" t="s">
        <v>173</v>
      </c>
      <c r="V155" s="207" t="s">
        <v>1703</v>
      </c>
      <c r="W155" s="207"/>
      <c r="X155" s="207" t="s">
        <v>1704</v>
      </c>
      <c r="Y155" s="207" t="s">
        <v>1703</v>
      </c>
      <c r="Z155" s="207"/>
      <c r="AA155" s="207" t="s">
        <v>1704</v>
      </c>
      <c r="AB155" s="207" t="s">
        <v>1703</v>
      </c>
      <c r="AC155" s="207"/>
      <c r="AD155" s="207" t="s">
        <v>1704</v>
      </c>
      <c r="AE155" t="s">
        <v>173</v>
      </c>
    </row>
    <row r="156" spans="1:31" x14ac:dyDescent="0.3">
      <c r="A156" t="s">
        <v>175</v>
      </c>
      <c r="B156" s="2">
        <v>2573</v>
      </c>
      <c r="C156" t="s">
        <v>173</v>
      </c>
      <c r="D156" s="2">
        <v>118.787878787878</v>
      </c>
      <c r="E156" s="2">
        <v>2840</v>
      </c>
      <c r="F156" t="s">
        <v>173</v>
      </c>
      <c r="G156" s="14">
        <v>76.969696969696898</v>
      </c>
      <c r="H156" s="2">
        <v>2933</v>
      </c>
      <c r="I156" t="s">
        <v>173</v>
      </c>
      <c r="J156" s="14">
        <v>105.454544</v>
      </c>
      <c r="K156" s="299">
        <v>0.13991449669646328</v>
      </c>
      <c r="L156" s="2">
        <v>248057</v>
      </c>
      <c r="M156" s="27" t="s">
        <v>173</v>
      </c>
      <c r="N156" s="2">
        <v>1032.72727272727</v>
      </c>
      <c r="O156" s="2">
        <v>259700</v>
      </c>
      <c r="P156" s="27" t="s">
        <v>173</v>
      </c>
      <c r="Q156" s="14">
        <v>948.48484848484804</v>
      </c>
      <c r="R156" s="2">
        <v>273556</v>
      </c>
      <c r="S156" s="27" t="s">
        <v>173</v>
      </c>
      <c r="T156" s="14">
        <v>804.24243200000001</v>
      </c>
      <c r="U156" s="27">
        <v>0.10279492213483192</v>
      </c>
      <c r="V156" s="2">
        <v>12392852</v>
      </c>
      <c r="W156" s="27" t="s">
        <v>173</v>
      </c>
      <c r="X156" s="2">
        <v>13533</v>
      </c>
      <c r="Y156" s="2">
        <v>12717801</v>
      </c>
      <c r="Z156" s="27" t="s">
        <v>173</v>
      </c>
      <c r="AA156" s="14">
        <v>11122.42</v>
      </c>
      <c r="AB156" s="2">
        <v>13103114</v>
      </c>
      <c r="AC156" s="27" t="s">
        <v>173</v>
      </c>
      <c r="AD156" s="14">
        <v>11237.58</v>
      </c>
      <c r="AE156" s="27">
        <v>5.7000000000000002E-2</v>
      </c>
    </row>
    <row r="157" spans="1:31" x14ac:dyDescent="0.3">
      <c r="A157" t="s">
        <v>1764</v>
      </c>
      <c r="B157" s="2">
        <v>2257</v>
      </c>
      <c r="C157" s="299">
        <v>0.87718616401088223</v>
      </c>
      <c r="D157" s="2">
        <v>94.545454545454504</v>
      </c>
      <c r="E157" s="2">
        <v>2667</v>
      </c>
      <c r="F157" s="299">
        <v>0.93908450704225355</v>
      </c>
      <c r="G157" s="14">
        <v>66.6666666666666</v>
      </c>
      <c r="H157" s="2">
        <v>2492</v>
      </c>
      <c r="I157" s="299">
        <v>0.84964200477326968</v>
      </c>
      <c r="J157" s="14">
        <v>89.090909999999994</v>
      </c>
      <c r="K157" s="299">
        <v>0.10412051395657954</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1765</v>
      </c>
      <c r="B158" s="2">
        <v>1665</v>
      </c>
      <c r="C158" s="299">
        <v>0.64710454722114263</v>
      </c>
      <c r="D158" s="2">
        <v>103.030303030303</v>
      </c>
      <c r="E158" s="2">
        <v>1652</v>
      </c>
      <c r="F158" s="299">
        <v>0.58169014084507042</v>
      </c>
      <c r="G158" s="14">
        <v>95.151515151515099</v>
      </c>
      <c r="H158" s="2">
        <v>1741</v>
      </c>
      <c r="I158" s="299">
        <v>0.59359018070235259</v>
      </c>
      <c r="J158" s="14">
        <v>125.454544</v>
      </c>
      <c r="K158" s="299">
        <v>4.5645645645645647E-2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1766</v>
      </c>
      <c r="B159" s="2">
        <v>592</v>
      </c>
      <c r="C159" s="299">
        <v>0.2300816167897396</v>
      </c>
      <c r="D159" s="2">
        <v>96.363636363636402</v>
      </c>
      <c r="E159" s="2">
        <v>1015</v>
      </c>
      <c r="F159" s="299">
        <v>0.35739436619718312</v>
      </c>
      <c r="G159" s="14">
        <v>96.363636363636402</v>
      </c>
      <c r="H159" s="2">
        <v>751</v>
      </c>
      <c r="I159" s="299">
        <v>0.25605182407091714</v>
      </c>
      <c r="J159" s="14">
        <v>92.727270000000004</v>
      </c>
      <c r="K159" s="299">
        <v>0.26858108108108109</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1767</v>
      </c>
      <c r="B160" s="2">
        <v>233</v>
      </c>
      <c r="C160" s="299">
        <v>9.0555771472988725E-2</v>
      </c>
      <c r="D160" s="2">
        <v>77.575757575757507</v>
      </c>
      <c r="E160" s="2">
        <v>417</v>
      </c>
      <c r="F160" s="299">
        <v>0.14683098591549296</v>
      </c>
      <c r="G160" s="14">
        <v>76.969696969696898</v>
      </c>
      <c r="H160" s="2">
        <v>103</v>
      </c>
      <c r="I160" s="299">
        <v>3.511762700306853E-2</v>
      </c>
      <c r="J160" s="14">
        <v>40</v>
      </c>
      <c r="K160" s="299">
        <v>-0.55793991416309008</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1768</v>
      </c>
      <c r="B161" s="2">
        <v>359</v>
      </c>
      <c r="C161" s="299">
        <v>0.13952584531675088</v>
      </c>
      <c r="D161" s="2">
        <v>77.575757575757507</v>
      </c>
      <c r="E161" s="2">
        <v>598</v>
      </c>
      <c r="F161" s="299">
        <v>0.21056338028169014</v>
      </c>
      <c r="G161" s="14">
        <v>67.878787878787804</v>
      </c>
      <c r="H161" s="2">
        <v>648</v>
      </c>
      <c r="I161" s="299">
        <v>0.22093419706784861</v>
      </c>
      <c r="J161" s="14">
        <v>87.272729999999996</v>
      </c>
      <c r="K161" s="299">
        <v>0.80501392757660162</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1769</v>
      </c>
      <c r="B162" s="2">
        <v>316</v>
      </c>
      <c r="C162" s="299">
        <v>0.12281383598911776</v>
      </c>
      <c r="D162" s="2">
        <v>81.818181818181799</v>
      </c>
      <c r="E162" s="2">
        <v>173</v>
      </c>
      <c r="F162" s="299">
        <v>6.0915492957746481E-2</v>
      </c>
      <c r="G162" s="14">
        <v>47.272727272727202</v>
      </c>
      <c r="H162" s="2">
        <v>441</v>
      </c>
      <c r="I162" s="299">
        <v>0.15035799522673032</v>
      </c>
      <c r="J162" s="14">
        <v>84.242424</v>
      </c>
      <c r="K162" s="299">
        <v>0.39556962025316456</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1770</v>
      </c>
      <c r="B163" s="2">
        <v>269</v>
      </c>
      <c r="C163" s="299">
        <v>0.10454722114263505</v>
      </c>
      <c r="D163" s="2">
        <v>65.454545454545396</v>
      </c>
      <c r="E163" s="2">
        <v>121</v>
      </c>
      <c r="F163" s="299">
        <v>4.26056338028169E-2</v>
      </c>
      <c r="G163" s="14">
        <v>36.969696969696898</v>
      </c>
      <c r="H163" s="2">
        <v>420</v>
      </c>
      <c r="I163" s="299">
        <v>0.14319809069212411</v>
      </c>
      <c r="J163" s="14">
        <v>83.030304000000001</v>
      </c>
      <c r="K163" s="299">
        <v>0.56133828996282531</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1771</v>
      </c>
      <c r="B164" s="2">
        <v>47</v>
      </c>
      <c r="C164" s="299">
        <v>1.8266614846482704E-2</v>
      </c>
      <c r="D164" s="2">
        <v>36.363636363636303</v>
      </c>
      <c r="E164" s="2">
        <v>52</v>
      </c>
      <c r="F164" s="299">
        <v>1.8309859154929577E-2</v>
      </c>
      <c r="G164" s="14">
        <v>30.303030303030301</v>
      </c>
      <c r="H164" s="2">
        <v>21</v>
      </c>
      <c r="I164" s="299">
        <v>7.1599045346062056E-3</v>
      </c>
      <c r="J164" s="14">
        <v>13.939394</v>
      </c>
      <c r="K164" s="299">
        <v>-0.55319148936170215</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297" t="s">
        <v>1772</v>
      </c>
      <c r="B166" s="297"/>
      <c r="C166" s="297"/>
      <c r="D166" s="297"/>
      <c r="E166" s="297"/>
      <c r="F166" s="297"/>
      <c r="G166" s="297"/>
      <c r="H166" s="297"/>
      <c r="I166" s="297"/>
      <c r="J166" s="297"/>
      <c r="K166" s="297"/>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98" t="s">
        <v>1703</v>
      </c>
      <c r="C167" s="298"/>
      <c r="D167" s="298" t="s">
        <v>1704</v>
      </c>
      <c r="E167" s="298" t="s">
        <v>1703</v>
      </c>
      <c r="F167" s="298"/>
      <c r="G167" s="298" t="s">
        <v>1704</v>
      </c>
      <c r="H167" s="298" t="s">
        <v>1703</v>
      </c>
      <c r="I167" s="298"/>
      <c r="J167" s="298" t="s">
        <v>1704</v>
      </c>
      <c r="K167" t="s">
        <v>173</v>
      </c>
      <c r="L167" s="207" t="s">
        <v>1703</v>
      </c>
      <c r="M167" s="207"/>
      <c r="N167" s="207" t="s">
        <v>1704</v>
      </c>
      <c r="O167" s="207" t="s">
        <v>1703</v>
      </c>
      <c r="P167" s="207"/>
      <c r="Q167" s="207" t="s">
        <v>1704</v>
      </c>
      <c r="R167" s="207" t="s">
        <v>1703</v>
      </c>
      <c r="S167" s="207"/>
      <c r="T167" s="207" t="s">
        <v>1704</v>
      </c>
      <c r="U167" t="s">
        <v>173</v>
      </c>
      <c r="V167" s="207" t="s">
        <v>1703</v>
      </c>
      <c r="W167" s="207"/>
      <c r="X167" s="207" t="s">
        <v>1704</v>
      </c>
      <c r="Y167" s="207" t="s">
        <v>1703</v>
      </c>
      <c r="Z167" s="207"/>
      <c r="AA167" s="207" t="s">
        <v>1704</v>
      </c>
      <c r="AB167" s="207" t="s">
        <v>1703</v>
      </c>
      <c r="AC167" s="207"/>
      <c r="AD167" s="207" t="s">
        <v>1704</v>
      </c>
      <c r="AE167" t="s">
        <v>173</v>
      </c>
    </row>
    <row r="168" spans="1:31" x14ac:dyDescent="0.3">
      <c r="A168" t="s">
        <v>175</v>
      </c>
      <c r="B168" s="2">
        <v>2257</v>
      </c>
      <c r="C168" t="s">
        <v>173</v>
      </c>
      <c r="D168" s="2">
        <v>94.545454545454504</v>
      </c>
      <c r="E168" s="2">
        <v>2667</v>
      </c>
      <c r="F168" t="s">
        <v>173</v>
      </c>
      <c r="G168" s="14">
        <v>66.6666666666666</v>
      </c>
      <c r="H168" s="2">
        <v>2492</v>
      </c>
      <c r="I168" t="s">
        <v>173</v>
      </c>
      <c r="J168" s="14">
        <v>89.090909999999994</v>
      </c>
      <c r="K168" s="299">
        <v>0.10412051395657954</v>
      </c>
      <c r="L168" s="2">
        <v>185559</v>
      </c>
      <c r="M168" s="27" t="s">
        <v>173</v>
      </c>
      <c r="N168" s="2">
        <v>1049.69696969696</v>
      </c>
      <c r="O168" s="2">
        <v>196097</v>
      </c>
      <c r="P168" s="27" t="s">
        <v>173</v>
      </c>
      <c r="Q168" s="14">
        <v>1229.69696969696</v>
      </c>
      <c r="R168" s="2">
        <v>201939</v>
      </c>
      <c r="S168" s="27" t="s">
        <v>173</v>
      </c>
      <c r="T168" s="14">
        <v>1221.21216</v>
      </c>
      <c r="U168" s="27">
        <v>8.8273810486152654E-2</v>
      </c>
      <c r="V168" s="2">
        <v>8495322</v>
      </c>
      <c r="W168" s="27" t="s">
        <v>173</v>
      </c>
      <c r="X168" s="2">
        <v>13850</v>
      </c>
      <c r="Y168" s="2">
        <v>8732734</v>
      </c>
      <c r="Z168" s="27" t="s">
        <v>173</v>
      </c>
      <c r="AA168" s="14">
        <v>13901.82</v>
      </c>
      <c r="AB168" s="2">
        <v>8986666</v>
      </c>
      <c r="AC168" s="27" t="s">
        <v>173</v>
      </c>
      <c r="AD168" s="14">
        <v>14521.21</v>
      </c>
      <c r="AE168" s="27">
        <v>5.8000000000000003E-2</v>
      </c>
    </row>
    <row r="169" spans="1:31" x14ac:dyDescent="0.3">
      <c r="A169" t="s">
        <v>1773</v>
      </c>
      <c r="B169" s="2">
        <v>1665</v>
      </c>
      <c r="C169" s="299">
        <v>0.73770491803278693</v>
      </c>
      <c r="D169" s="2">
        <v>103.030303030303</v>
      </c>
      <c r="E169" s="2">
        <v>1652</v>
      </c>
      <c r="F169" s="299">
        <v>0.61942257217847774</v>
      </c>
      <c r="G169" s="14">
        <v>95.151515151515099</v>
      </c>
      <c r="H169" s="2">
        <v>1741</v>
      </c>
      <c r="I169" s="299">
        <v>0.6986356340288925</v>
      </c>
      <c r="J169" s="14">
        <v>125.454544</v>
      </c>
      <c r="K169" s="299">
        <v>4.5645645645645647E-2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1300</v>
      </c>
      <c r="B170" s="2">
        <v>1088</v>
      </c>
      <c r="C170" s="299">
        <v>0.48205582631812138</v>
      </c>
      <c r="D170" s="2">
        <v>113.333333333333</v>
      </c>
      <c r="E170" s="2">
        <v>1152</v>
      </c>
      <c r="F170" s="299">
        <v>0.43194600674915634</v>
      </c>
      <c r="G170" s="14">
        <v>82.424242424242394</v>
      </c>
      <c r="H170" s="2">
        <v>1182</v>
      </c>
      <c r="I170" s="299">
        <v>0.47431781701444625</v>
      </c>
      <c r="J170" s="14">
        <v>113.939392</v>
      </c>
      <c r="K170" s="299">
        <v>8.639705882352941E-2</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1774</v>
      </c>
      <c r="B171" s="2">
        <v>246</v>
      </c>
      <c r="C171" s="299">
        <v>0.10899424014178112</v>
      </c>
      <c r="D171" s="2">
        <v>82.424242424242394</v>
      </c>
      <c r="E171" s="2">
        <v>80</v>
      </c>
      <c r="F171" s="299">
        <v>2.9996250468691414E-2</v>
      </c>
      <c r="G171" s="14">
        <v>32.121212121212103</v>
      </c>
      <c r="H171" s="2">
        <v>198</v>
      </c>
      <c r="I171" s="299">
        <v>7.9454253611556988E-2</v>
      </c>
      <c r="J171" s="14">
        <v>66.666664100000006</v>
      </c>
      <c r="K171" s="299">
        <v>-0.1951219512195122</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1775</v>
      </c>
      <c r="B172" s="2">
        <v>402</v>
      </c>
      <c r="C172" s="299">
        <v>0.17811253876827648</v>
      </c>
      <c r="D172" s="2">
        <v>78.181818181818201</v>
      </c>
      <c r="E172" s="2">
        <v>552</v>
      </c>
      <c r="F172" s="299">
        <v>0.20697412823397077</v>
      </c>
      <c r="G172" s="14">
        <v>73.939393939393895</v>
      </c>
      <c r="H172" s="2">
        <v>370</v>
      </c>
      <c r="I172" s="299">
        <v>0.14847512038523275</v>
      </c>
      <c r="J172" s="14">
        <v>86.666664100000006</v>
      </c>
      <c r="K172" s="299">
        <v>-7.9601990049751242E-2</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1776</v>
      </c>
      <c r="B173" s="2">
        <v>440</v>
      </c>
      <c r="C173" s="299">
        <v>0.19494904740806379</v>
      </c>
      <c r="D173" s="2">
        <v>80</v>
      </c>
      <c r="E173" s="2">
        <v>520</v>
      </c>
      <c r="F173" s="299">
        <v>0.19497562804649418</v>
      </c>
      <c r="G173" s="14">
        <v>70.909090909090907</v>
      </c>
      <c r="H173" s="2">
        <v>614</v>
      </c>
      <c r="I173" s="299">
        <v>0.2463884430176565</v>
      </c>
      <c r="J173" s="14">
        <v>89.696969999999993</v>
      </c>
      <c r="K173" s="299">
        <v>0.39545454545454545</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1777</v>
      </c>
      <c r="B174" s="2">
        <v>577</v>
      </c>
      <c r="C174" s="299">
        <v>0.25564909171466549</v>
      </c>
      <c r="D174" s="2">
        <v>90.909090909090907</v>
      </c>
      <c r="E174" s="2">
        <v>500</v>
      </c>
      <c r="F174" s="299">
        <v>0.18747656542932134</v>
      </c>
      <c r="G174" s="14">
        <v>56.969696969696898</v>
      </c>
      <c r="H174" s="2">
        <v>559</v>
      </c>
      <c r="I174" s="299">
        <v>0.22431781701444622</v>
      </c>
      <c r="J174" s="14">
        <v>86.060609999999997</v>
      </c>
      <c r="K174" s="299">
        <v>-3.1195840554592721E-2</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1778</v>
      </c>
      <c r="B175" s="2">
        <v>592</v>
      </c>
      <c r="C175" s="299">
        <v>0.26229508196721313</v>
      </c>
      <c r="D175" s="2">
        <v>96.363636363636402</v>
      </c>
      <c r="E175" s="2">
        <v>1015</v>
      </c>
      <c r="F175" s="299">
        <v>0.38057742782152232</v>
      </c>
      <c r="G175" s="14">
        <v>96.363636363636402</v>
      </c>
      <c r="H175" s="2">
        <v>751</v>
      </c>
      <c r="I175" s="299">
        <v>0.30136436597110755</v>
      </c>
      <c r="J175" s="14">
        <v>92.727270000000004</v>
      </c>
      <c r="K175" s="299">
        <v>0.26858108108108109</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1779</v>
      </c>
      <c r="B176" s="2">
        <v>233</v>
      </c>
      <c r="C176" s="299">
        <v>0.10323438192290652</v>
      </c>
      <c r="D176" s="2">
        <v>77.575757575757507</v>
      </c>
      <c r="E176" s="2">
        <v>417</v>
      </c>
      <c r="F176" s="299">
        <v>0.156355455568054</v>
      </c>
      <c r="G176" s="14">
        <v>76.969696969696898</v>
      </c>
      <c r="H176" s="2">
        <v>103</v>
      </c>
      <c r="I176" s="299">
        <v>4.13322632423756E-2</v>
      </c>
      <c r="J176" s="14">
        <v>40</v>
      </c>
      <c r="K176" s="299">
        <v>-0.55793991416309008</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1780</v>
      </c>
      <c r="B177" s="2">
        <v>109</v>
      </c>
      <c r="C177" s="299">
        <v>4.8294195835179445E-2</v>
      </c>
      <c r="D177" s="2">
        <v>45.454545454545404</v>
      </c>
      <c r="E177" s="2">
        <v>231</v>
      </c>
      <c r="F177" s="299">
        <v>8.6614173228346455E-2</v>
      </c>
      <c r="G177" s="14">
        <v>60</v>
      </c>
      <c r="H177" s="2">
        <v>51</v>
      </c>
      <c r="I177" s="299">
        <v>2.0465489566613163E-2</v>
      </c>
      <c r="J177" s="14">
        <v>25.454546000000001</v>
      </c>
      <c r="K177" s="299">
        <v>-0.5321100917431193</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1781</v>
      </c>
      <c r="B178" s="2">
        <v>21</v>
      </c>
      <c r="C178" s="299">
        <v>9.3043863535666807E-3</v>
      </c>
      <c r="D178" s="2">
        <v>18.7878787878787</v>
      </c>
      <c r="E178" s="2">
        <v>158</v>
      </c>
      <c r="F178" s="299">
        <v>5.924259467566554E-2</v>
      </c>
      <c r="G178" s="14">
        <v>55.757575757575701</v>
      </c>
      <c r="H178" s="2">
        <v>10</v>
      </c>
      <c r="I178" s="299">
        <v>4.0128410914927765E-3</v>
      </c>
      <c r="J178" s="14">
        <v>9.6969700000000003</v>
      </c>
      <c r="K178" s="299">
        <v>-0.52380952380952384</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1782</v>
      </c>
      <c r="B179" s="2">
        <v>35</v>
      </c>
      <c r="C179" s="299">
        <v>1.5507310589277802E-2</v>
      </c>
      <c r="D179" s="2">
        <v>33.3333333333333</v>
      </c>
      <c r="E179" s="2">
        <v>28</v>
      </c>
      <c r="F179" s="299">
        <v>1.0498687664041995E-2</v>
      </c>
      <c r="G179" s="14">
        <v>15.151515151515101</v>
      </c>
      <c r="H179" s="2">
        <v>24</v>
      </c>
      <c r="I179" s="299">
        <v>9.630818619582664E-3</v>
      </c>
      <c r="J179" s="14">
        <v>20.606059999999999</v>
      </c>
      <c r="K179" s="299">
        <v>-0.31428571428571428</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1783</v>
      </c>
      <c r="B180" s="2">
        <v>53</v>
      </c>
      <c r="C180" s="299">
        <v>2.3482498892334957E-2</v>
      </c>
      <c r="D180" s="2">
        <v>27.878787878787801</v>
      </c>
      <c r="E180" s="2">
        <v>45</v>
      </c>
      <c r="F180" s="299">
        <v>1.6872890888638921E-2</v>
      </c>
      <c r="G180" s="14">
        <v>17.5757575757575</v>
      </c>
      <c r="H180" s="2">
        <v>17</v>
      </c>
      <c r="I180" s="299">
        <v>6.8218298555377211E-3</v>
      </c>
      <c r="J180" s="14">
        <v>11.515152</v>
      </c>
      <c r="K180" s="299">
        <v>-0.67924528301886788</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1784</v>
      </c>
      <c r="B181" s="2">
        <v>124</v>
      </c>
      <c r="C181" s="299">
        <v>5.4940186087727071E-2</v>
      </c>
      <c r="D181" s="2">
        <v>56.969696969696898</v>
      </c>
      <c r="E181" s="2">
        <v>186</v>
      </c>
      <c r="F181" s="299">
        <v>6.9741282339707542E-2</v>
      </c>
      <c r="G181" s="14">
        <v>69.696969696969703</v>
      </c>
      <c r="H181" s="2">
        <v>52</v>
      </c>
      <c r="I181" s="299">
        <v>2.0866773675762441E-2</v>
      </c>
      <c r="J181" s="14">
        <v>29.69697</v>
      </c>
      <c r="K181" s="299">
        <v>-0.58064516129032262</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1785</v>
      </c>
      <c r="B182" s="2">
        <v>359</v>
      </c>
      <c r="C182" s="299">
        <v>0.15906070004430661</v>
      </c>
      <c r="D182" s="2">
        <v>77.575757575757507</v>
      </c>
      <c r="E182" s="2">
        <v>598</v>
      </c>
      <c r="F182" s="299">
        <v>0.22422197225346832</v>
      </c>
      <c r="G182" s="14">
        <v>67.878787878787804</v>
      </c>
      <c r="H182" s="2">
        <v>648</v>
      </c>
      <c r="I182" s="299">
        <v>0.26003210272873195</v>
      </c>
      <c r="J182" s="14">
        <v>87.272729999999996</v>
      </c>
      <c r="K182" s="299">
        <v>0.80501392757660162</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1780</v>
      </c>
      <c r="B183" s="2">
        <v>174</v>
      </c>
      <c r="C183" s="299">
        <v>7.7093486929552507E-2</v>
      </c>
      <c r="D183" s="2">
        <v>60</v>
      </c>
      <c r="E183" s="2">
        <v>349</v>
      </c>
      <c r="F183" s="299">
        <v>0.13085864266966629</v>
      </c>
      <c r="G183" s="14">
        <v>53.939393939393902</v>
      </c>
      <c r="H183" s="2">
        <v>461</v>
      </c>
      <c r="I183" s="299">
        <v>0.18499197431781703</v>
      </c>
      <c r="J183" s="14">
        <v>79.393936199999999</v>
      </c>
      <c r="K183" s="299">
        <v>1.6494252873563218</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1781</v>
      </c>
      <c r="B184" s="2">
        <v>0</v>
      </c>
      <c r="C184" s="299">
        <v>0</v>
      </c>
      <c r="D184" s="2">
        <v>80</v>
      </c>
      <c r="E184" s="2">
        <v>7</v>
      </c>
      <c r="F184" s="299">
        <v>2.6246719160104987E-3</v>
      </c>
      <c r="G184" s="14">
        <v>6.6666666666666599</v>
      </c>
      <c r="H184" s="2">
        <v>44</v>
      </c>
      <c r="I184" s="299">
        <v>1.7656500802568219E-2</v>
      </c>
      <c r="J184" s="14">
        <v>24.848483999999999</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1782</v>
      </c>
      <c r="B185" s="2">
        <v>104</v>
      </c>
      <c r="C185" s="299">
        <v>4.60788657509969E-2</v>
      </c>
      <c r="D185" s="2">
        <v>42.424242424242401</v>
      </c>
      <c r="E185" s="2">
        <v>130</v>
      </c>
      <c r="F185" s="299">
        <v>4.8743907011623545E-2</v>
      </c>
      <c r="G185" s="14">
        <v>40.606060606060602</v>
      </c>
      <c r="H185" s="2">
        <v>95</v>
      </c>
      <c r="I185" s="299">
        <v>3.8121990369181381E-2</v>
      </c>
      <c r="J185" s="14">
        <v>40.606059999999999</v>
      </c>
      <c r="K185" s="299">
        <v>-8.6538461538461536E-2</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1783</v>
      </c>
      <c r="B186" s="2">
        <v>70</v>
      </c>
      <c r="C186" s="299">
        <v>3.1014621178555603E-2</v>
      </c>
      <c r="D186" s="2">
        <v>39.393939393939398</v>
      </c>
      <c r="E186" s="2">
        <v>212</v>
      </c>
      <c r="F186" s="299">
        <v>7.9490063742032241E-2</v>
      </c>
      <c r="G186" s="14">
        <v>50.303030303030297</v>
      </c>
      <c r="H186" s="2">
        <v>322</v>
      </c>
      <c r="I186" s="299">
        <v>0.12921348314606743</v>
      </c>
      <c r="J186" s="14">
        <v>75.151510000000002</v>
      </c>
      <c r="K186" s="299">
        <v>3.6</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1784</v>
      </c>
      <c r="B187" s="2">
        <v>185</v>
      </c>
      <c r="C187" s="299">
        <v>8.1967213114754092E-2</v>
      </c>
      <c r="D187" s="2">
        <v>55.151515151515099</v>
      </c>
      <c r="E187" s="2">
        <v>249</v>
      </c>
      <c r="F187" s="299">
        <v>9.3363329583802029E-2</v>
      </c>
      <c r="G187" s="14">
        <v>45.454545454545404</v>
      </c>
      <c r="H187" s="2">
        <v>187</v>
      </c>
      <c r="I187" s="299">
        <v>7.5040128410914925E-2</v>
      </c>
      <c r="J187" s="14">
        <v>41.212119999999999</v>
      </c>
      <c r="K187" s="299">
        <v>1.0810810810810811E-2</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297" t="s">
        <v>1786</v>
      </c>
      <c r="B189" s="297"/>
      <c r="C189" s="297"/>
      <c r="D189" s="297"/>
      <c r="E189" s="297"/>
      <c r="F189" s="297"/>
      <c r="G189" s="297"/>
      <c r="H189" s="297"/>
      <c r="I189" s="297"/>
      <c r="J189" s="297"/>
      <c r="K189" s="297"/>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98" t="s">
        <v>1703</v>
      </c>
      <c r="C190" s="298"/>
      <c r="D190" s="298" t="s">
        <v>1704</v>
      </c>
      <c r="E190" s="298" t="s">
        <v>1703</v>
      </c>
      <c r="F190" s="298"/>
      <c r="G190" s="298" t="s">
        <v>1704</v>
      </c>
      <c r="H190" s="298" t="s">
        <v>1703</v>
      </c>
      <c r="I190" s="298"/>
      <c r="J190" s="298" t="s">
        <v>1704</v>
      </c>
      <c r="K190" t="s">
        <v>173</v>
      </c>
      <c r="L190" s="207" t="s">
        <v>1703</v>
      </c>
      <c r="M190" s="207"/>
      <c r="N190" s="207" t="s">
        <v>1704</v>
      </c>
      <c r="O190" s="207" t="s">
        <v>1703</v>
      </c>
      <c r="P190" s="207"/>
      <c r="Q190" s="207" t="s">
        <v>1704</v>
      </c>
      <c r="R190" s="207" t="s">
        <v>1703</v>
      </c>
      <c r="S190" s="207"/>
      <c r="T190" s="207" t="s">
        <v>1704</v>
      </c>
      <c r="U190" t="s">
        <v>173</v>
      </c>
      <c r="V190" s="207" t="s">
        <v>1703</v>
      </c>
      <c r="W190" s="207"/>
      <c r="X190" s="207" t="s">
        <v>1704</v>
      </c>
      <c r="Y190" s="207" t="s">
        <v>1703</v>
      </c>
      <c r="Z190" s="207"/>
      <c r="AA190" s="207" t="s">
        <v>1704</v>
      </c>
      <c r="AB190" s="207" t="s">
        <v>1703</v>
      </c>
      <c r="AC190" s="207"/>
      <c r="AD190" s="207" t="s">
        <v>1704</v>
      </c>
      <c r="AE190" t="s">
        <v>173</v>
      </c>
    </row>
    <row r="191" spans="1:31" x14ac:dyDescent="0.3">
      <c r="A191" t="s">
        <v>175</v>
      </c>
      <c r="B191" s="2">
        <v>2573</v>
      </c>
      <c r="C191" t="s">
        <v>173</v>
      </c>
      <c r="D191" s="2">
        <v>118.787878787878</v>
      </c>
      <c r="E191" s="2">
        <v>2840</v>
      </c>
      <c r="F191" t="s">
        <v>173</v>
      </c>
      <c r="G191" s="14">
        <v>76.969696969696898</v>
      </c>
      <c r="H191" s="2">
        <v>2933</v>
      </c>
      <c r="I191" t="s">
        <v>173</v>
      </c>
      <c r="J191" s="14">
        <v>105.454544</v>
      </c>
      <c r="K191" s="299">
        <v>0.13991449669646328</v>
      </c>
      <c r="L191" s="2">
        <v>248057</v>
      </c>
      <c r="M191" s="27" t="s">
        <v>173</v>
      </c>
      <c r="N191" s="2">
        <v>1032.72727272727</v>
      </c>
      <c r="O191" s="2">
        <v>259700</v>
      </c>
      <c r="P191" s="27" t="s">
        <v>173</v>
      </c>
      <c r="Q191" s="14">
        <v>948.48484848484804</v>
      </c>
      <c r="R191" s="2">
        <v>273556</v>
      </c>
      <c r="S191" s="27" t="s">
        <v>173</v>
      </c>
      <c r="T191" s="14">
        <v>804.24243200000001</v>
      </c>
      <c r="U191" s="27">
        <v>0.10279492213483192</v>
      </c>
      <c r="V191" s="2">
        <v>12392852</v>
      </c>
      <c r="W191" s="27" t="s">
        <v>173</v>
      </c>
      <c r="X191" s="2">
        <v>13533</v>
      </c>
      <c r="Y191" s="2">
        <v>12717801</v>
      </c>
      <c r="Z191" s="27" t="s">
        <v>173</v>
      </c>
      <c r="AA191" s="14">
        <v>11122.42</v>
      </c>
      <c r="AB191" s="2">
        <v>13103114</v>
      </c>
      <c r="AC191" s="27" t="s">
        <v>173</v>
      </c>
      <c r="AD191" s="14">
        <v>11237.58</v>
      </c>
      <c r="AE191" s="27">
        <v>5.7000000000000002E-2</v>
      </c>
    </row>
    <row r="192" spans="1:31" x14ac:dyDescent="0.3">
      <c r="A192" t="s">
        <v>1787</v>
      </c>
      <c r="B192" s="2">
        <v>366</v>
      </c>
      <c r="C192" s="299">
        <v>0.14224640497473767</v>
      </c>
      <c r="D192" s="2">
        <v>72.727272727272705</v>
      </c>
      <c r="E192" s="2">
        <v>441</v>
      </c>
      <c r="F192" s="299">
        <v>0.15528169014084506</v>
      </c>
      <c r="G192" s="14">
        <v>54.545454545454497</v>
      </c>
      <c r="H192" s="2">
        <v>504</v>
      </c>
      <c r="I192" s="299">
        <v>0.17183770883054891</v>
      </c>
      <c r="J192" s="14">
        <v>64.242424</v>
      </c>
      <c r="K192" s="299">
        <v>0.37704918032786883</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1331</v>
      </c>
      <c r="B193" s="2">
        <v>92</v>
      </c>
      <c r="C193" s="299">
        <v>3.5755926933540613E-2</v>
      </c>
      <c r="D193" s="2">
        <v>34.545454545454497</v>
      </c>
      <c r="E193" s="2">
        <v>43</v>
      </c>
      <c r="F193" s="299">
        <v>1.5140845070422536E-2</v>
      </c>
      <c r="G193" s="14">
        <v>17.5757575757575</v>
      </c>
      <c r="H193" s="2">
        <v>168</v>
      </c>
      <c r="I193" s="299">
        <v>5.7279236276849645E-2</v>
      </c>
      <c r="J193" s="14">
        <v>45.4545441</v>
      </c>
      <c r="K193" s="299">
        <v>0.82608695652173914</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1788</v>
      </c>
      <c r="B194" s="2">
        <v>274</v>
      </c>
      <c r="C194" s="299">
        <v>0.10649047804119705</v>
      </c>
      <c r="D194" s="2">
        <v>66.6666666666666</v>
      </c>
      <c r="E194" s="2">
        <v>398</v>
      </c>
      <c r="F194" s="299">
        <v>0.14014084507042254</v>
      </c>
      <c r="G194" s="14">
        <v>52.727272727272698</v>
      </c>
      <c r="H194" s="2">
        <v>336</v>
      </c>
      <c r="I194" s="299">
        <v>0.11455847255369929</v>
      </c>
      <c r="J194" s="14">
        <v>49.696968099999999</v>
      </c>
      <c r="K194" s="299">
        <v>0.22627737226277372</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1789</v>
      </c>
      <c r="B195" s="2">
        <v>274</v>
      </c>
      <c r="C195" s="299">
        <v>0.10649047804119705</v>
      </c>
      <c r="D195" s="2">
        <v>66.6666666666666</v>
      </c>
      <c r="E195" s="2">
        <v>398</v>
      </c>
      <c r="F195" s="299">
        <v>0.14014084507042254</v>
      </c>
      <c r="G195" s="14">
        <v>52.727272727272698</v>
      </c>
      <c r="H195" s="2">
        <v>321</v>
      </c>
      <c r="I195" s="299">
        <v>0.10944425502898057</v>
      </c>
      <c r="J195" s="14">
        <v>49.0909081</v>
      </c>
      <c r="K195" s="299">
        <v>0.17153284671532848</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1790</v>
      </c>
      <c r="B196" s="2">
        <v>0</v>
      </c>
      <c r="C196" s="299">
        <v>0</v>
      </c>
      <c r="D196" s="2">
        <v>80</v>
      </c>
      <c r="E196" s="2">
        <v>0</v>
      </c>
      <c r="F196" s="299">
        <v>0</v>
      </c>
      <c r="G196" s="14">
        <v>11.5151515151515</v>
      </c>
      <c r="H196" s="2">
        <v>15</v>
      </c>
      <c r="I196" s="299">
        <v>5.114217524718718E-3</v>
      </c>
      <c r="J196" s="14">
        <v>13.939394</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1791</v>
      </c>
      <c r="B197" s="2">
        <v>2207</v>
      </c>
      <c r="C197" s="299">
        <v>0.85775359502526238</v>
      </c>
      <c r="D197" s="2">
        <v>111.515151515151</v>
      </c>
      <c r="E197" s="2">
        <v>2399</v>
      </c>
      <c r="F197" s="299">
        <v>0.84471830985915497</v>
      </c>
      <c r="G197" s="14">
        <v>75.757575757575694</v>
      </c>
      <c r="H197" s="2">
        <v>2429</v>
      </c>
      <c r="I197" s="299">
        <v>0.82816229116945106</v>
      </c>
      <c r="J197" s="14">
        <v>91.515150000000006</v>
      </c>
      <c r="K197" s="299">
        <v>0.10058903488898958</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1792</v>
      </c>
      <c r="B198" s="2">
        <v>177</v>
      </c>
      <c r="C198" s="299">
        <v>6.8791294209094439E-2</v>
      </c>
      <c r="D198" s="2">
        <v>52.121212121212103</v>
      </c>
      <c r="E198" s="2">
        <v>78</v>
      </c>
      <c r="F198" s="299">
        <v>2.7464788732394368E-2</v>
      </c>
      <c r="G198" s="14">
        <v>31.515151515151501</v>
      </c>
      <c r="H198" s="2">
        <v>252</v>
      </c>
      <c r="I198" s="299">
        <v>8.5918854415274457E-2</v>
      </c>
      <c r="J198" s="14">
        <v>74.545455899999993</v>
      </c>
      <c r="K198" s="299">
        <v>0.42372881355932202</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1788</v>
      </c>
      <c r="B199" s="2">
        <v>2030</v>
      </c>
      <c r="C199" s="299">
        <v>0.78896230081616792</v>
      </c>
      <c r="D199" s="2">
        <v>104.24242424242399</v>
      </c>
      <c r="E199" s="2">
        <v>2321</v>
      </c>
      <c r="F199" s="299">
        <v>0.81725352112676053</v>
      </c>
      <c r="G199" s="14">
        <v>67.878787878787804</v>
      </c>
      <c r="H199" s="2">
        <v>2177</v>
      </c>
      <c r="I199" s="299">
        <v>0.74224343675417659</v>
      </c>
      <c r="J199" s="14">
        <v>81.212119999999999</v>
      </c>
      <c r="K199" s="299">
        <v>7.2413793103448282E-2</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1789</v>
      </c>
      <c r="B200" s="2">
        <v>1983</v>
      </c>
      <c r="C200" s="299">
        <v>0.77069568596968518</v>
      </c>
      <c r="D200" s="2">
        <v>106.06060606060601</v>
      </c>
      <c r="E200" s="2">
        <v>2269</v>
      </c>
      <c r="F200" s="299">
        <v>0.79894366197183098</v>
      </c>
      <c r="G200" s="14">
        <v>69.696969696969703</v>
      </c>
      <c r="H200" s="2">
        <v>2171</v>
      </c>
      <c r="I200" s="299">
        <v>0.74019774974428909</v>
      </c>
      <c r="J200" s="14">
        <v>80.606063800000001</v>
      </c>
      <c r="K200" s="299">
        <v>9.4805849722642457E-2</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1790</v>
      </c>
      <c r="B201" s="2">
        <v>47</v>
      </c>
      <c r="C201" s="299">
        <v>1.8266614846482704E-2</v>
      </c>
      <c r="D201" s="2">
        <v>36.363636363636303</v>
      </c>
      <c r="E201" s="2">
        <v>52</v>
      </c>
      <c r="F201" s="299">
        <v>1.8309859154929577E-2</v>
      </c>
      <c r="G201" s="14">
        <v>30.303030303030301</v>
      </c>
      <c r="H201" s="2">
        <v>6</v>
      </c>
      <c r="I201" s="299">
        <v>2.0456870098874871E-3</v>
      </c>
      <c r="J201" s="14">
        <v>4.8484850000000002</v>
      </c>
      <c r="K201" s="299">
        <v>-0.87234042553191493</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297" t="s">
        <v>1793</v>
      </c>
      <c r="B203" s="297"/>
      <c r="C203" s="297"/>
      <c r="D203" s="297"/>
      <c r="E203" s="297"/>
      <c r="F203" s="297"/>
      <c r="G203" s="297"/>
      <c r="H203" s="297"/>
      <c r="I203" s="297"/>
      <c r="J203" s="297"/>
      <c r="K203" s="297"/>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98" t="s">
        <v>1703</v>
      </c>
      <c r="C204" s="298"/>
      <c r="D204" s="298" t="s">
        <v>1704</v>
      </c>
      <c r="E204" s="298" t="s">
        <v>1703</v>
      </c>
      <c r="F204" s="298"/>
      <c r="G204" s="298" t="s">
        <v>1704</v>
      </c>
      <c r="H204" s="298" t="s">
        <v>1703</v>
      </c>
      <c r="I204" s="298"/>
      <c r="J204" s="298" t="s">
        <v>1704</v>
      </c>
      <c r="K204" t="s">
        <v>173</v>
      </c>
      <c r="L204" s="207" t="s">
        <v>1703</v>
      </c>
      <c r="M204" s="207"/>
      <c r="N204" s="207" t="s">
        <v>1704</v>
      </c>
      <c r="O204" s="207" t="s">
        <v>1703</v>
      </c>
      <c r="P204" s="207"/>
      <c r="Q204" s="207" t="s">
        <v>1704</v>
      </c>
      <c r="R204" s="207" t="s">
        <v>1703</v>
      </c>
      <c r="S204" s="207"/>
      <c r="T204" s="207" t="s">
        <v>1704</v>
      </c>
      <c r="U204" t="s">
        <v>173</v>
      </c>
      <c r="V204" s="207" t="s">
        <v>1703</v>
      </c>
      <c r="W204" s="207"/>
      <c r="X204" s="207" t="s">
        <v>1704</v>
      </c>
      <c r="Y204" s="207" t="s">
        <v>1703</v>
      </c>
      <c r="Z204" s="207"/>
      <c r="AA204" s="207" t="s">
        <v>1704</v>
      </c>
      <c r="AB204" s="207" t="s">
        <v>1703</v>
      </c>
      <c r="AC204" s="207"/>
      <c r="AD204" s="207" t="s">
        <v>1704</v>
      </c>
      <c r="AE204" t="s">
        <v>173</v>
      </c>
    </row>
    <row r="205" spans="1:31" x14ac:dyDescent="0.3">
      <c r="A205" t="s">
        <v>175</v>
      </c>
      <c r="B205" s="2">
        <v>316</v>
      </c>
      <c r="C205" t="s">
        <v>173</v>
      </c>
      <c r="D205" s="2">
        <v>81.818181818181799</v>
      </c>
      <c r="E205" s="2">
        <v>173</v>
      </c>
      <c r="F205" t="s">
        <v>173</v>
      </c>
      <c r="G205" s="14">
        <v>47.272727272727202</v>
      </c>
      <c r="H205" s="2">
        <v>441</v>
      </c>
      <c r="I205" t="s">
        <v>173</v>
      </c>
      <c r="J205" s="14">
        <v>84.242424</v>
      </c>
      <c r="K205" s="299">
        <v>0.39556962025316456</v>
      </c>
      <c r="L205" s="2">
        <v>62498</v>
      </c>
      <c r="M205" s="27" t="s">
        <v>173</v>
      </c>
      <c r="N205" s="2">
        <v>866.06060606060601</v>
      </c>
      <c r="O205" s="2">
        <v>63603</v>
      </c>
      <c r="P205" s="27" t="s">
        <v>173</v>
      </c>
      <c r="Q205" s="14">
        <v>940.60606060606005</v>
      </c>
      <c r="R205" s="2">
        <v>71617</v>
      </c>
      <c r="S205" s="27" t="s">
        <v>173</v>
      </c>
      <c r="T205" s="14">
        <v>1058.78784</v>
      </c>
      <c r="U205" s="27">
        <v>0.14590866907741049</v>
      </c>
      <c r="V205" s="2">
        <v>3897530</v>
      </c>
      <c r="W205" s="27" t="s">
        <v>173</v>
      </c>
      <c r="X205" s="2">
        <v>6662</v>
      </c>
      <c r="Y205" s="2">
        <v>3985067</v>
      </c>
      <c r="Z205" s="27" t="s">
        <v>173</v>
      </c>
      <c r="AA205" s="14">
        <v>6483.64</v>
      </c>
      <c r="AB205" s="2">
        <v>4116448</v>
      </c>
      <c r="AC205" s="27" t="s">
        <v>173</v>
      </c>
      <c r="AD205" s="14">
        <v>7780</v>
      </c>
      <c r="AE205" s="27">
        <v>5.6000000000000001E-2</v>
      </c>
    </row>
    <row r="206" spans="1:31" x14ac:dyDescent="0.3">
      <c r="A206" t="s">
        <v>1794</v>
      </c>
      <c r="B206" s="2">
        <v>158</v>
      </c>
      <c r="C206" s="299">
        <v>0.5</v>
      </c>
      <c r="D206" s="2">
        <v>61.212121212121197</v>
      </c>
      <c r="E206" s="2">
        <v>98</v>
      </c>
      <c r="F206" s="299">
        <v>0.56647398843930641</v>
      </c>
      <c r="G206" s="14">
        <v>39.393939393939398</v>
      </c>
      <c r="H206" s="2">
        <v>251</v>
      </c>
      <c r="I206" s="299">
        <v>0.56916099773242634</v>
      </c>
      <c r="J206" s="14">
        <v>72.121215800000002</v>
      </c>
      <c r="K206" s="299">
        <v>0.58860759493670889</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1306</v>
      </c>
      <c r="B207" s="2">
        <v>111</v>
      </c>
      <c r="C207" s="299">
        <v>0.35126582278481011</v>
      </c>
      <c r="D207" s="2">
        <v>43.636363636363598</v>
      </c>
      <c r="E207" s="2">
        <v>46</v>
      </c>
      <c r="F207" s="299">
        <v>0.26589595375722541</v>
      </c>
      <c r="G207" s="14">
        <v>26.060606060605998</v>
      </c>
      <c r="H207" s="2">
        <v>236</v>
      </c>
      <c r="I207" s="299">
        <v>0.53514739229024944</v>
      </c>
      <c r="J207" s="14">
        <v>70.909090000000006</v>
      </c>
      <c r="K207" s="299">
        <v>1.1261261261261262</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1795</v>
      </c>
      <c r="B208" s="2">
        <v>94</v>
      </c>
      <c r="C208" s="299">
        <v>0.29746835443037972</v>
      </c>
      <c r="D208" s="2">
        <v>40</v>
      </c>
      <c r="E208" s="2">
        <v>46</v>
      </c>
      <c r="F208" s="299">
        <v>0.26589595375722541</v>
      </c>
      <c r="G208" s="14">
        <v>26.060606060605998</v>
      </c>
      <c r="H208" s="2">
        <v>176</v>
      </c>
      <c r="I208" s="299">
        <v>0.39909297052154197</v>
      </c>
      <c r="J208" s="14">
        <v>66.060609999999997</v>
      </c>
      <c r="K208" s="299">
        <v>0.87234042553191493</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1796</v>
      </c>
      <c r="B209" s="2">
        <v>17</v>
      </c>
      <c r="C209" s="299">
        <v>5.3797468354430382E-2</v>
      </c>
      <c r="D209" s="2">
        <v>16.969696969696901</v>
      </c>
      <c r="E209" s="2">
        <v>0</v>
      </c>
      <c r="F209" s="299">
        <v>0</v>
      </c>
      <c r="G209" s="14">
        <v>11.5151515151515</v>
      </c>
      <c r="H209" s="2">
        <v>60</v>
      </c>
      <c r="I209" s="299">
        <v>0.1360544217687075</v>
      </c>
      <c r="J209" s="14">
        <v>27.878788</v>
      </c>
      <c r="K209" s="299">
        <v>2.5294117647058822</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1797</v>
      </c>
      <c r="B210" s="2">
        <v>47</v>
      </c>
      <c r="C210" s="299">
        <v>0.14873417721518986</v>
      </c>
      <c r="D210" s="2">
        <v>36.363636363636303</v>
      </c>
      <c r="E210" s="2">
        <v>52</v>
      </c>
      <c r="F210" s="299">
        <v>0.30057803468208094</v>
      </c>
      <c r="G210" s="14">
        <v>30.303030303030301</v>
      </c>
      <c r="H210" s="2">
        <v>15</v>
      </c>
      <c r="I210" s="299">
        <v>3.4013605442176874E-2</v>
      </c>
      <c r="J210" s="14">
        <v>13.939394</v>
      </c>
      <c r="K210" s="299">
        <v>-0.68085106382978722</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1795</v>
      </c>
      <c r="B211" s="2">
        <v>47</v>
      </c>
      <c r="C211" s="299">
        <v>0.14873417721518986</v>
      </c>
      <c r="D211" s="2">
        <v>36.363636363636303</v>
      </c>
      <c r="E211" s="2">
        <v>52</v>
      </c>
      <c r="F211" s="299">
        <v>0.30057803468208094</v>
      </c>
      <c r="G211" s="14">
        <v>30.303030303030301</v>
      </c>
      <c r="H211" s="2">
        <v>0</v>
      </c>
      <c r="I211" s="299">
        <v>0</v>
      </c>
      <c r="J211" s="14">
        <v>12.727273</v>
      </c>
      <c r="K211" s="299">
        <v>-1</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1796</v>
      </c>
      <c r="B212" s="2">
        <v>0</v>
      </c>
      <c r="C212" s="299">
        <v>0</v>
      </c>
      <c r="D212" s="2">
        <v>80</v>
      </c>
      <c r="E212" s="2">
        <v>0</v>
      </c>
      <c r="F212" s="299">
        <v>0</v>
      </c>
      <c r="G212" s="14">
        <v>11.5151515151515</v>
      </c>
      <c r="H212" s="2">
        <v>15</v>
      </c>
      <c r="I212" s="299">
        <v>3.4013605442176874E-2</v>
      </c>
      <c r="J212" s="14">
        <v>13.939394</v>
      </c>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1798</v>
      </c>
      <c r="B213" s="2">
        <v>158</v>
      </c>
      <c r="C213" s="299">
        <v>0.5</v>
      </c>
      <c r="D213" s="2">
        <v>48.484848484848399</v>
      </c>
      <c r="E213" s="2">
        <v>75</v>
      </c>
      <c r="F213" s="299">
        <v>0.43352601156069365</v>
      </c>
      <c r="G213" s="14">
        <v>26.6666666666666</v>
      </c>
      <c r="H213" s="2">
        <v>190</v>
      </c>
      <c r="I213" s="299">
        <v>0.43083900226757371</v>
      </c>
      <c r="J213" s="14">
        <v>53.939392099999999</v>
      </c>
      <c r="K213" s="299">
        <v>0.20253164556962025</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1306</v>
      </c>
      <c r="B214" s="2">
        <v>158</v>
      </c>
      <c r="C214" s="299">
        <v>0.5</v>
      </c>
      <c r="D214" s="2">
        <v>48.484848484848399</v>
      </c>
      <c r="E214" s="2">
        <v>75</v>
      </c>
      <c r="F214" s="299">
        <v>0.43352601156069365</v>
      </c>
      <c r="G214" s="14">
        <v>26.6666666666666</v>
      </c>
      <c r="H214" s="2">
        <v>184</v>
      </c>
      <c r="I214" s="299">
        <v>0.41723356009070295</v>
      </c>
      <c r="J214" s="14">
        <v>55.151516000000001</v>
      </c>
      <c r="K214" s="299">
        <v>0.16455696202531644</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1795</v>
      </c>
      <c r="B215" s="2">
        <v>83</v>
      </c>
      <c r="C215" s="299">
        <v>0.26265822784810128</v>
      </c>
      <c r="D215" s="2">
        <v>36.969696969696898</v>
      </c>
      <c r="E215" s="2">
        <v>32</v>
      </c>
      <c r="F215" s="299">
        <v>0.18497109826589594</v>
      </c>
      <c r="G215" s="14">
        <v>18.181818181818102</v>
      </c>
      <c r="H215" s="2">
        <v>76</v>
      </c>
      <c r="I215" s="299">
        <v>0.17233560090702948</v>
      </c>
      <c r="J215" s="14">
        <v>40.606059999999999</v>
      </c>
      <c r="K215" s="299">
        <v>-8.4337349397590355E-2</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1796</v>
      </c>
      <c r="B216" s="2">
        <v>75</v>
      </c>
      <c r="C216" s="299">
        <v>0.23734177215189872</v>
      </c>
      <c r="D216" s="2">
        <v>28.484848484848399</v>
      </c>
      <c r="E216" s="2">
        <v>43</v>
      </c>
      <c r="F216" s="299">
        <v>0.24855491329479767</v>
      </c>
      <c r="G216" s="14">
        <v>17.5757575757575</v>
      </c>
      <c r="H216" s="2">
        <v>108</v>
      </c>
      <c r="I216" s="299">
        <v>0.24489795918367346</v>
      </c>
      <c r="J216" s="14">
        <v>37.5757561</v>
      </c>
      <c r="K216" s="299">
        <v>0.44</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1797</v>
      </c>
      <c r="B217" s="2">
        <v>0</v>
      </c>
      <c r="C217" s="299">
        <v>0</v>
      </c>
      <c r="D217" s="2">
        <v>80</v>
      </c>
      <c r="E217" s="2">
        <v>0</v>
      </c>
      <c r="F217" s="299">
        <v>0</v>
      </c>
      <c r="G217" s="14">
        <v>11.5151515151515</v>
      </c>
      <c r="H217" s="2">
        <v>6</v>
      </c>
      <c r="I217" s="299">
        <v>1.3605442176870748E-2</v>
      </c>
      <c r="J217" s="14">
        <v>4.8484850000000002</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1795</v>
      </c>
      <c r="B218" s="2">
        <v>0</v>
      </c>
      <c r="C218" s="299">
        <v>0</v>
      </c>
      <c r="D218" s="2">
        <v>80</v>
      </c>
      <c r="E218" s="2">
        <v>0</v>
      </c>
      <c r="F218" s="299">
        <v>0</v>
      </c>
      <c r="G218" s="14">
        <v>11.5151515151515</v>
      </c>
      <c r="H218" s="2">
        <v>6</v>
      </c>
      <c r="I218" s="299">
        <v>1.3605442176870748E-2</v>
      </c>
      <c r="J218" s="14">
        <v>4.8484850000000002</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1796</v>
      </c>
      <c r="B219" s="2">
        <v>0</v>
      </c>
      <c r="C219" s="299">
        <v>0</v>
      </c>
      <c r="D219" s="2">
        <v>80</v>
      </c>
      <c r="E219" s="2">
        <v>0</v>
      </c>
      <c r="F219" s="299">
        <v>0</v>
      </c>
      <c r="G219" s="14">
        <v>11.5151515151515</v>
      </c>
      <c r="H219" s="2">
        <v>0</v>
      </c>
      <c r="I219" s="299">
        <v>0</v>
      </c>
      <c r="J219" s="14">
        <v>12.727273</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297" t="s">
        <v>1799</v>
      </c>
      <c r="B221" s="297"/>
      <c r="C221" s="297"/>
      <c r="D221" s="297"/>
      <c r="E221" s="297"/>
      <c r="F221" s="297"/>
      <c r="G221" s="297"/>
      <c r="H221" s="297"/>
      <c r="I221" s="297"/>
      <c r="J221" s="297"/>
      <c r="K221" s="297"/>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98" t="s">
        <v>1703</v>
      </c>
      <c r="C222" s="298"/>
      <c r="D222" s="298" t="s">
        <v>1704</v>
      </c>
      <c r="E222" s="298" t="s">
        <v>1703</v>
      </c>
      <c r="F222" s="298"/>
      <c r="G222" s="298" t="s">
        <v>1704</v>
      </c>
      <c r="H222" s="298" t="s">
        <v>1703</v>
      </c>
      <c r="I222" s="298"/>
      <c r="J222" s="298" t="s">
        <v>1704</v>
      </c>
      <c r="K222" t="s">
        <v>173</v>
      </c>
      <c r="L222" s="207" t="s">
        <v>1703</v>
      </c>
      <c r="M222" s="207"/>
      <c r="N222" s="207" t="s">
        <v>1704</v>
      </c>
      <c r="O222" s="207" t="s">
        <v>1703</v>
      </c>
      <c r="P222" s="207"/>
      <c r="Q222" s="207" t="s">
        <v>1704</v>
      </c>
      <c r="R222" s="207" t="s">
        <v>1703</v>
      </c>
      <c r="S222" s="207"/>
      <c r="T222" s="207" t="s">
        <v>1704</v>
      </c>
      <c r="U222" t="s">
        <v>173</v>
      </c>
      <c r="V222" s="207" t="s">
        <v>1703</v>
      </c>
      <c r="W222" s="207"/>
      <c r="X222" s="207" t="s">
        <v>1704</v>
      </c>
      <c r="Y222" s="207" t="s">
        <v>1703</v>
      </c>
      <c r="Z222" s="207"/>
      <c r="AA222" s="207" t="s">
        <v>1704</v>
      </c>
      <c r="AB222" s="207" t="s">
        <v>1703</v>
      </c>
      <c r="AC222" s="207"/>
      <c r="AD222" s="207" t="s">
        <v>1704</v>
      </c>
      <c r="AE222" t="s">
        <v>173</v>
      </c>
    </row>
    <row r="223" spans="1:31" x14ac:dyDescent="0.3">
      <c r="A223" t="s">
        <v>175</v>
      </c>
      <c r="B223" s="2">
        <v>2573</v>
      </c>
      <c r="C223" t="s">
        <v>173</v>
      </c>
      <c r="D223" s="2">
        <v>118.787878787878</v>
      </c>
      <c r="E223" s="2">
        <v>2840</v>
      </c>
      <c r="F223" t="s">
        <v>173</v>
      </c>
      <c r="G223" s="14">
        <v>76.969696969696898</v>
      </c>
      <c r="H223" s="2">
        <v>2933</v>
      </c>
      <c r="I223" t="s">
        <v>173</v>
      </c>
      <c r="J223" s="14">
        <v>105.454544</v>
      </c>
      <c r="K223" s="299">
        <v>0.13991449669646328</v>
      </c>
      <c r="L223" s="2">
        <v>248057</v>
      </c>
      <c r="M223" s="27" t="s">
        <v>173</v>
      </c>
      <c r="N223" s="2">
        <v>1032.72727272727</v>
      </c>
      <c r="O223" s="2">
        <v>259700</v>
      </c>
      <c r="P223" s="27" t="s">
        <v>173</v>
      </c>
      <c r="Q223" s="14">
        <v>948.48484848484804</v>
      </c>
      <c r="R223" s="2">
        <v>273556</v>
      </c>
      <c r="S223" s="27" t="s">
        <v>173</v>
      </c>
      <c r="T223" s="14">
        <v>804.24243200000001</v>
      </c>
      <c r="U223" s="27">
        <v>0.10279492213483192</v>
      </c>
      <c r="V223" s="2">
        <v>12392852</v>
      </c>
      <c r="W223" s="27" t="s">
        <v>173</v>
      </c>
      <c r="X223" s="2">
        <v>13533</v>
      </c>
      <c r="Y223" s="2">
        <v>12717801</v>
      </c>
      <c r="Z223" s="27" t="s">
        <v>173</v>
      </c>
      <c r="AA223" s="14">
        <v>11122.42</v>
      </c>
      <c r="AB223" s="2">
        <v>13103114</v>
      </c>
      <c r="AC223" s="27" t="s">
        <v>173</v>
      </c>
      <c r="AD223" s="14">
        <v>11237.58</v>
      </c>
      <c r="AE223" s="27">
        <v>5.7000000000000002E-2</v>
      </c>
    </row>
    <row r="224" spans="1:31" x14ac:dyDescent="0.3">
      <c r="A224" t="s">
        <v>1764</v>
      </c>
      <c r="B224" s="2">
        <v>2257</v>
      </c>
      <c r="C224" s="299">
        <v>0.87718616401088223</v>
      </c>
      <c r="D224" s="2">
        <v>94.545454545454504</v>
      </c>
      <c r="E224" s="2">
        <v>2667</v>
      </c>
      <c r="F224" s="299">
        <v>0.93908450704225355</v>
      </c>
      <c r="G224" s="14">
        <v>66.6666666666666</v>
      </c>
      <c r="H224" s="2">
        <v>2492</v>
      </c>
      <c r="I224" s="299">
        <v>0.84964200477326968</v>
      </c>
      <c r="J224" s="14">
        <v>89.090909999999994</v>
      </c>
      <c r="K224" s="299">
        <v>0.10412051395657954</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1324</v>
      </c>
      <c r="B225" s="2">
        <v>278</v>
      </c>
      <c r="C225" s="299">
        <v>0.10804508356004663</v>
      </c>
      <c r="D225" s="2">
        <v>74.545454545454504</v>
      </c>
      <c r="E225" s="2">
        <v>331</v>
      </c>
      <c r="F225" s="299">
        <v>0.11654929577464788</v>
      </c>
      <c r="G225" s="14">
        <v>55.757575757575701</v>
      </c>
      <c r="H225" s="2">
        <v>376</v>
      </c>
      <c r="I225" s="299">
        <v>0.12819638595294919</v>
      </c>
      <c r="J225" s="14">
        <v>75.757576</v>
      </c>
      <c r="K225" s="299">
        <v>0.35251798561151076</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1325</v>
      </c>
      <c r="B226" s="2">
        <v>381</v>
      </c>
      <c r="C226" s="299">
        <v>0.14807617567042364</v>
      </c>
      <c r="D226" s="2">
        <v>80.606060606060595</v>
      </c>
      <c r="E226" s="2">
        <v>604</v>
      </c>
      <c r="F226" s="299">
        <v>0.21267605633802816</v>
      </c>
      <c r="G226" s="14">
        <v>84.848484848484802</v>
      </c>
      <c r="H226" s="2">
        <v>386</v>
      </c>
      <c r="I226" s="299">
        <v>0.13160586430276167</v>
      </c>
      <c r="J226" s="14">
        <v>85.454544100000007</v>
      </c>
      <c r="K226" s="299">
        <v>1.3123359580052493E-2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1326</v>
      </c>
      <c r="B227" s="2">
        <v>639</v>
      </c>
      <c r="C227" s="299">
        <v>0.2483482316362223</v>
      </c>
      <c r="D227" s="2">
        <v>117.575757575757</v>
      </c>
      <c r="E227" s="2">
        <v>765</v>
      </c>
      <c r="F227" s="299">
        <v>0.26936619718309857</v>
      </c>
      <c r="G227" s="14">
        <v>100</v>
      </c>
      <c r="H227" s="2">
        <v>601</v>
      </c>
      <c r="I227" s="299">
        <v>0.20490964882372997</v>
      </c>
      <c r="J227" s="14">
        <v>109.696968</v>
      </c>
      <c r="K227" s="299">
        <v>-5.9467918622848198E-2</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1327</v>
      </c>
      <c r="B228" s="2">
        <v>504</v>
      </c>
      <c r="C228" s="299">
        <v>0.19588029537504859</v>
      </c>
      <c r="D228" s="2">
        <v>92.121212121212096</v>
      </c>
      <c r="E228" s="2">
        <v>501</v>
      </c>
      <c r="F228" s="299">
        <v>0.17640845070422534</v>
      </c>
      <c r="G228" s="14">
        <v>72.121212121212096</v>
      </c>
      <c r="H228" s="2">
        <v>723</v>
      </c>
      <c r="I228" s="299">
        <v>0.2465052846914422</v>
      </c>
      <c r="J228" s="14">
        <v>103.030304</v>
      </c>
      <c r="K228" s="299">
        <v>0.43452380952380953</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1328</v>
      </c>
      <c r="B229" s="2">
        <v>238</v>
      </c>
      <c r="C229" s="299">
        <v>9.2499028371550718E-2</v>
      </c>
      <c r="D229" s="2">
        <v>60</v>
      </c>
      <c r="E229" s="2">
        <v>280</v>
      </c>
      <c r="F229" s="299">
        <v>9.8591549295774641E-2</v>
      </c>
      <c r="G229" s="14">
        <v>56.363636363636303</v>
      </c>
      <c r="H229" s="2">
        <v>231</v>
      </c>
      <c r="I229" s="299">
        <v>7.8758949880668255E-2</v>
      </c>
      <c r="J229" s="14">
        <v>68.484849999999994</v>
      </c>
      <c r="K229" s="299">
        <v>-2.9411764705882353E-2</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1396</v>
      </c>
      <c r="B230" s="2">
        <v>217</v>
      </c>
      <c r="C230" s="299">
        <v>8.4337349397590355E-2</v>
      </c>
      <c r="D230" s="2">
        <v>52.121212121212103</v>
      </c>
      <c r="E230" s="2">
        <v>186</v>
      </c>
      <c r="F230" s="299">
        <v>6.5492957746478869E-2</v>
      </c>
      <c r="G230" s="2">
        <v>38.787878787878697</v>
      </c>
      <c r="H230" s="2">
        <v>175</v>
      </c>
      <c r="I230" s="299">
        <v>5.9665871121718374E-2</v>
      </c>
      <c r="J230" s="14">
        <v>45.4545441</v>
      </c>
      <c r="K230" s="299">
        <v>-0.19354838709677419</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1769</v>
      </c>
      <c r="B231" s="2">
        <v>316</v>
      </c>
      <c r="C231" s="299">
        <v>0.12281383598911776</v>
      </c>
      <c r="D231" s="2">
        <v>81.818181818181799</v>
      </c>
      <c r="E231" s="2">
        <v>173</v>
      </c>
      <c r="F231" s="299">
        <v>6.0915492957746481E-2</v>
      </c>
      <c r="G231" s="14">
        <v>47.272727272727202</v>
      </c>
      <c r="H231" s="2">
        <v>441</v>
      </c>
      <c r="I231" s="299">
        <v>0.15035799522673032</v>
      </c>
      <c r="J231" s="14">
        <v>84.242424</v>
      </c>
      <c r="K231" s="299">
        <v>0.39556962025316456</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1331</v>
      </c>
      <c r="B232" s="2">
        <v>269</v>
      </c>
      <c r="C232" s="299">
        <v>0.10454722114263505</v>
      </c>
      <c r="D232" s="2">
        <v>65.454545454545396</v>
      </c>
      <c r="E232" s="2">
        <v>121</v>
      </c>
      <c r="F232" s="299">
        <v>4.26056338028169E-2</v>
      </c>
      <c r="G232" s="14">
        <v>36.969696969696898</v>
      </c>
      <c r="H232" s="2">
        <v>420</v>
      </c>
      <c r="I232" s="299">
        <v>0.14319809069212411</v>
      </c>
      <c r="J232" s="14">
        <v>83.030304000000001</v>
      </c>
      <c r="K232" s="299">
        <v>0.56133828996282531</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1324</v>
      </c>
      <c r="B233" s="2">
        <v>35</v>
      </c>
      <c r="C233" s="299">
        <v>1.3602798289933929E-2</v>
      </c>
      <c r="D233" s="2">
        <v>33.939393939393902</v>
      </c>
      <c r="E233" s="2">
        <v>43</v>
      </c>
      <c r="F233" s="299">
        <v>1.5140845070422536E-2</v>
      </c>
      <c r="G233" s="14">
        <v>29.090909090909101</v>
      </c>
      <c r="H233" s="2">
        <v>21</v>
      </c>
      <c r="I233" s="299">
        <v>7.1599045346062056E-3</v>
      </c>
      <c r="J233" s="14">
        <v>13.939394</v>
      </c>
      <c r="K233" s="299">
        <v>-0.4</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1325</v>
      </c>
      <c r="B234" s="2">
        <v>0</v>
      </c>
      <c r="C234" s="299">
        <v>0</v>
      </c>
      <c r="D234" s="2">
        <v>80</v>
      </c>
      <c r="E234" s="2">
        <v>0</v>
      </c>
      <c r="F234" s="299">
        <v>0</v>
      </c>
      <c r="G234" s="14">
        <v>11.5151515151515</v>
      </c>
      <c r="H234" s="2">
        <v>0</v>
      </c>
      <c r="I234" s="299">
        <v>0</v>
      </c>
      <c r="J234" s="14">
        <v>12.727273</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1326</v>
      </c>
      <c r="B235" s="2">
        <v>0</v>
      </c>
      <c r="C235" s="299">
        <v>0</v>
      </c>
      <c r="D235" s="2">
        <v>80</v>
      </c>
      <c r="E235" s="2">
        <v>9</v>
      </c>
      <c r="F235" s="299">
        <v>3.1690140845070424E-3</v>
      </c>
      <c r="G235" s="14">
        <v>9.0909090909090899</v>
      </c>
      <c r="H235" s="2">
        <v>0</v>
      </c>
      <c r="I235" s="299">
        <v>0</v>
      </c>
      <c r="J235" s="14">
        <v>12.727273</v>
      </c>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1327</v>
      </c>
      <c r="B236" s="2">
        <v>0</v>
      </c>
      <c r="C236" s="299">
        <v>0</v>
      </c>
      <c r="D236" s="2">
        <v>80</v>
      </c>
      <c r="E236" s="2">
        <v>0</v>
      </c>
      <c r="F236" s="299">
        <v>0</v>
      </c>
      <c r="G236" s="14">
        <v>11.5151515151515</v>
      </c>
      <c r="H236" s="2">
        <v>0</v>
      </c>
      <c r="I236" s="299">
        <v>0</v>
      </c>
      <c r="J236" s="14">
        <v>12.727273</v>
      </c>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1328</v>
      </c>
      <c r="B237" s="2">
        <v>12</v>
      </c>
      <c r="C237" s="299">
        <v>4.6638165565487761E-3</v>
      </c>
      <c r="D237" s="2">
        <v>10.909090909090899</v>
      </c>
      <c r="E237" s="2">
        <v>0</v>
      </c>
      <c r="F237" s="299">
        <v>0</v>
      </c>
      <c r="G237" s="14">
        <v>11.5151515151515</v>
      </c>
      <c r="H237" s="2">
        <v>0</v>
      </c>
      <c r="I237" s="299">
        <v>0</v>
      </c>
      <c r="J237" s="14">
        <v>12.727273</v>
      </c>
      <c r="K237" s="299">
        <v>-1</v>
      </c>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1396</v>
      </c>
      <c r="B238" s="2">
        <v>0</v>
      </c>
      <c r="C238" s="299">
        <v>0</v>
      </c>
      <c r="D238" s="2">
        <v>80</v>
      </c>
      <c r="E238" s="2">
        <v>0</v>
      </c>
      <c r="F238" s="299">
        <v>0</v>
      </c>
      <c r="G238" s="14">
        <v>11.5151515151515</v>
      </c>
      <c r="H238" s="2">
        <v>0</v>
      </c>
      <c r="I238" s="299">
        <v>0</v>
      </c>
      <c r="J238" s="14">
        <v>12.727273</v>
      </c>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297" t="s">
        <v>1800</v>
      </c>
      <c r="B240" s="297"/>
      <c r="C240" s="297"/>
      <c r="D240" s="297"/>
      <c r="E240" s="297"/>
      <c r="F240" s="297"/>
      <c r="G240" s="297"/>
      <c r="H240" s="297"/>
      <c r="I240" s="297"/>
      <c r="J240" s="297"/>
      <c r="K240" s="297"/>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98" t="s">
        <v>1703</v>
      </c>
      <c r="C241" s="298"/>
      <c r="D241" s="298" t="s">
        <v>1704</v>
      </c>
      <c r="E241" s="298" t="s">
        <v>1703</v>
      </c>
      <c r="F241" s="298"/>
      <c r="G241" s="298" t="s">
        <v>1704</v>
      </c>
      <c r="H241" s="298" t="s">
        <v>1703</v>
      </c>
      <c r="I241" s="298"/>
      <c r="J241" s="298" t="s">
        <v>1704</v>
      </c>
      <c r="K241" t="s">
        <v>173</v>
      </c>
      <c r="L241" s="207" t="s">
        <v>1703</v>
      </c>
      <c r="M241" s="207"/>
      <c r="N241" s="207" t="s">
        <v>1704</v>
      </c>
      <c r="O241" s="207" t="s">
        <v>1703</v>
      </c>
      <c r="P241" s="207"/>
      <c r="Q241" s="207" t="s">
        <v>1704</v>
      </c>
      <c r="R241" s="207" t="s">
        <v>1703</v>
      </c>
      <c r="S241" s="207"/>
      <c r="T241" s="207" t="s">
        <v>1704</v>
      </c>
      <c r="U241" t="s">
        <v>173</v>
      </c>
      <c r="V241" s="207" t="s">
        <v>1703</v>
      </c>
      <c r="W241" s="207"/>
      <c r="X241" s="207" t="s">
        <v>1704</v>
      </c>
      <c r="Y241" s="207" t="s">
        <v>1703</v>
      </c>
      <c r="Z241" s="207"/>
      <c r="AA241" s="207" t="s">
        <v>1704</v>
      </c>
      <c r="AB241" s="207" t="s">
        <v>1703</v>
      </c>
      <c r="AC241" s="207"/>
      <c r="AD241" s="207" t="s">
        <v>1704</v>
      </c>
      <c r="AE241" t="s">
        <v>173</v>
      </c>
    </row>
    <row r="242" spans="1:31" x14ac:dyDescent="0.3">
      <c r="A242" t="s">
        <v>175</v>
      </c>
      <c r="B242" s="2">
        <v>10936</v>
      </c>
      <c r="C242" t="s">
        <v>173</v>
      </c>
      <c r="D242" s="2">
        <v>129.69696969696901</v>
      </c>
      <c r="E242" s="2">
        <v>12151</v>
      </c>
      <c r="F242" t="s">
        <v>173</v>
      </c>
      <c r="G242" s="14">
        <v>100.60606060606</v>
      </c>
      <c r="H242" s="2">
        <v>11993</v>
      </c>
      <c r="I242" t="s">
        <v>173</v>
      </c>
      <c r="J242" s="14">
        <v>129.69697600000001</v>
      </c>
      <c r="K242" s="299">
        <v>9.6653255303584498E-2</v>
      </c>
      <c r="L242" s="2">
        <v>777622</v>
      </c>
      <c r="M242" s="27" t="s">
        <v>173</v>
      </c>
      <c r="N242" s="2">
        <v>1543.0303030303</v>
      </c>
      <c r="O242" s="2">
        <v>834229</v>
      </c>
      <c r="P242" s="27" t="s">
        <v>173</v>
      </c>
      <c r="Q242" s="14">
        <v>1025.45454545454</v>
      </c>
      <c r="R242" s="2">
        <v>861063</v>
      </c>
      <c r="S242" s="27" t="s">
        <v>173</v>
      </c>
      <c r="T242" s="14">
        <v>966.06060000000002</v>
      </c>
      <c r="U242" s="27">
        <v>0.10730277692760751</v>
      </c>
      <c r="V242" s="2">
        <v>35877036</v>
      </c>
      <c r="W242" s="27" t="s">
        <v>173</v>
      </c>
      <c r="X242" s="2">
        <v>2414</v>
      </c>
      <c r="Y242" s="2">
        <v>37678735</v>
      </c>
      <c r="Z242" s="27" t="s">
        <v>173</v>
      </c>
      <c r="AA242" s="14">
        <v>2068.48</v>
      </c>
      <c r="AB242" s="2">
        <v>38589882</v>
      </c>
      <c r="AC242" s="27" t="s">
        <v>173</v>
      </c>
      <c r="AD242" s="14">
        <v>2225.4499999999998</v>
      </c>
      <c r="AE242" s="27">
        <v>7.5999999999999998E-2</v>
      </c>
    </row>
    <row r="243" spans="1:31" x14ac:dyDescent="0.3">
      <c r="A243" t="s">
        <v>1801</v>
      </c>
      <c r="B243" s="2">
        <v>3819</v>
      </c>
      <c r="C243" s="299">
        <v>0.3492136064374543</v>
      </c>
      <c r="D243" s="2">
        <v>497.575757575757</v>
      </c>
      <c r="E243" s="2">
        <v>4472</v>
      </c>
      <c r="F243" s="299">
        <v>0.36803555262941323</v>
      </c>
      <c r="G243" s="14">
        <v>409.09090909090901</v>
      </c>
      <c r="H243" s="2">
        <v>3505</v>
      </c>
      <c r="I243" s="299">
        <v>0.29225381472525641</v>
      </c>
      <c r="J243" s="14">
        <v>467.27273600000001</v>
      </c>
      <c r="K243" s="299">
        <v>-8.2220476564545689E-2</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1802</v>
      </c>
      <c r="B244" s="2">
        <v>1903</v>
      </c>
      <c r="C244" s="299">
        <v>0.17401243599122165</v>
      </c>
      <c r="D244" s="2">
        <v>295.15151515151501</v>
      </c>
      <c r="E244" s="2">
        <v>2213</v>
      </c>
      <c r="F244" s="299">
        <v>0.18212492798946589</v>
      </c>
      <c r="G244" s="14">
        <v>260.60606060606</v>
      </c>
      <c r="H244" s="2">
        <v>1527</v>
      </c>
      <c r="I244" s="299">
        <v>0.12732427249228717</v>
      </c>
      <c r="J244" s="14">
        <v>212.121216</v>
      </c>
      <c r="K244" s="299">
        <v>-0.19758276405675249</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1803</v>
      </c>
      <c r="B245" s="2">
        <v>187</v>
      </c>
      <c r="C245" s="299">
        <v>1.7099487929773227E-2</v>
      </c>
      <c r="D245" s="2">
        <v>66.060606060606005</v>
      </c>
      <c r="E245" s="2">
        <v>433</v>
      </c>
      <c r="F245" s="299">
        <v>3.5634927166488355E-2</v>
      </c>
      <c r="G245" s="14">
        <v>104.24242424242399</v>
      </c>
      <c r="H245" s="2">
        <v>202</v>
      </c>
      <c r="I245" s="299">
        <v>1.6843158509130325E-2</v>
      </c>
      <c r="J245" s="14">
        <v>63.636364</v>
      </c>
      <c r="K245" s="299">
        <v>8.0213903743315509E-2</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1804</v>
      </c>
      <c r="B246" s="2">
        <v>45</v>
      </c>
      <c r="C246" s="299">
        <v>4.1148500365764448E-3</v>
      </c>
      <c r="D246" s="2">
        <v>24.848484848484802</v>
      </c>
      <c r="E246" s="2">
        <v>8</v>
      </c>
      <c r="F246" s="299">
        <v>6.5838202617068552E-4</v>
      </c>
      <c r="G246" s="14">
        <v>7.8787878787878798</v>
      </c>
      <c r="H246" s="2">
        <v>24</v>
      </c>
      <c r="I246" s="299">
        <v>2.0011673476194448E-3</v>
      </c>
      <c r="J246" s="14">
        <v>14.545455</v>
      </c>
      <c r="K246" s="299">
        <v>-0.46666666666666667</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1805</v>
      </c>
      <c r="B247" s="2">
        <v>246</v>
      </c>
      <c r="C247" s="299">
        <v>2.2494513533284563E-2</v>
      </c>
      <c r="D247" s="2">
        <v>60.606060606060602</v>
      </c>
      <c r="E247" s="2">
        <v>469</v>
      </c>
      <c r="F247" s="299">
        <v>3.8597646284256437E-2</v>
      </c>
      <c r="G247" s="14">
        <v>87.878787878787904</v>
      </c>
      <c r="H247" s="2">
        <v>301</v>
      </c>
      <c r="I247" s="299">
        <v>2.5097973818060535E-2</v>
      </c>
      <c r="J247" s="14">
        <v>75.757576</v>
      </c>
      <c r="K247" s="299">
        <v>0.22357723577235772</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1806</v>
      </c>
      <c r="B248" s="2">
        <v>150</v>
      </c>
      <c r="C248" s="299">
        <v>1.371616678858815E-2</v>
      </c>
      <c r="D248" s="2">
        <v>58.787878787878803</v>
      </c>
      <c r="E248" s="2">
        <v>268</v>
      </c>
      <c r="F248" s="299">
        <v>2.2055797876717964E-2</v>
      </c>
      <c r="G248" s="14">
        <v>57.5757575757575</v>
      </c>
      <c r="H248" s="2">
        <v>201</v>
      </c>
      <c r="I248" s="299">
        <v>1.6759776536312849E-2</v>
      </c>
      <c r="J248" s="14">
        <v>72.727270000000004</v>
      </c>
      <c r="K248" s="299">
        <v>0.34</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1807</v>
      </c>
      <c r="B249" s="2">
        <v>68</v>
      </c>
      <c r="C249" s="299">
        <v>6.2179956108266276E-3</v>
      </c>
      <c r="D249" s="2">
        <v>32.727272727272698</v>
      </c>
      <c r="E249" s="2">
        <v>0</v>
      </c>
      <c r="F249" s="299">
        <v>0</v>
      </c>
      <c r="G249" s="14">
        <v>11.5151515151515</v>
      </c>
      <c r="H249" s="2">
        <v>60</v>
      </c>
      <c r="I249" s="299">
        <v>5.0029183690486114E-3</v>
      </c>
      <c r="J249" s="14">
        <v>28.484848</v>
      </c>
      <c r="K249" s="299">
        <v>-0.11764705882352941</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1808</v>
      </c>
      <c r="B250" s="2">
        <v>197</v>
      </c>
      <c r="C250" s="299">
        <v>1.8013899049012436E-2</v>
      </c>
      <c r="D250" s="2">
        <v>82.424242424242394</v>
      </c>
      <c r="E250" s="2">
        <v>67</v>
      </c>
      <c r="F250" s="299">
        <v>5.513949469179491E-3</v>
      </c>
      <c r="G250" s="14">
        <v>23.030303030302999</v>
      </c>
      <c r="H250" s="2">
        <v>128</v>
      </c>
      <c r="I250" s="299">
        <v>1.0672892520637038E-2</v>
      </c>
      <c r="J250" s="14">
        <v>67.272729999999996</v>
      </c>
      <c r="K250" s="299">
        <v>-0.35025380710659898</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1809</v>
      </c>
      <c r="B251" s="2">
        <v>351</v>
      </c>
      <c r="C251" s="299">
        <v>3.2095830285296272E-2</v>
      </c>
      <c r="D251" s="2">
        <v>98.181818181818201</v>
      </c>
      <c r="E251" s="2">
        <v>249</v>
      </c>
      <c r="F251" s="299">
        <v>2.0492140564562587E-2</v>
      </c>
      <c r="G251" s="14">
        <v>86.060606060606005</v>
      </c>
      <c r="H251" s="2">
        <v>102</v>
      </c>
      <c r="I251" s="299">
        <v>8.5049612273826406E-3</v>
      </c>
      <c r="J251" s="14">
        <v>41.212119999999999</v>
      </c>
      <c r="K251" s="299">
        <v>-0.70940170940170943</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1810</v>
      </c>
      <c r="B252" s="2">
        <v>144</v>
      </c>
      <c r="C252" s="299">
        <v>1.3167520117044623E-2</v>
      </c>
      <c r="D252" s="2">
        <v>49.090909090909101</v>
      </c>
      <c r="E252" s="2">
        <v>198</v>
      </c>
      <c r="F252" s="299">
        <v>1.6294955147724468E-2</v>
      </c>
      <c r="G252" s="14">
        <v>60.606060606060602</v>
      </c>
      <c r="H252" s="2">
        <v>130</v>
      </c>
      <c r="I252" s="299">
        <v>1.0839656466271993E-2</v>
      </c>
      <c r="J252" s="14">
        <v>47.272728000000001</v>
      </c>
      <c r="K252" s="299">
        <v>-9.7222222222222224E-2</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1811</v>
      </c>
      <c r="B253" s="2">
        <v>197</v>
      </c>
      <c r="C253" s="299">
        <v>1.8013899049012436E-2</v>
      </c>
      <c r="D253" s="2">
        <v>66.060606060606005</v>
      </c>
      <c r="E253" s="2">
        <v>278</v>
      </c>
      <c r="F253" s="299">
        <v>2.2878775409431323E-2</v>
      </c>
      <c r="G253" s="14">
        <v>68.484848484848399</v>
      </c>
      <c r="H253" s="2">
        <v>208</v>
      </c>
      <c r="I253" s="299">
        <v>1.7343450346035186E-2</v>
      </c>
      <c r="J253" s="14">
        <v>61.818179999999998</v>
      </c>
      <c r="K253" s="299">
        <v>5.5837563451776651E-2</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1812</v>
      </c>
      <c r="B254" s="2">
        <v>106</v>
      </c>
      <c r="C254" s="299">
        <v>9.6927578639356259E-3</v>
      </c>
      <c r="D254" s="2">
        <v>50.303030303030297</v>
      </c>
      <c r="E254" s="2">
        <v>95</v>
      </c>
      <c r="F254" s="299">
        <v>7.8182865607768909E-3</v>
      </c>
      <c r="G254" s="14">
        <v>33.3333333333333</v>
      </c>
      <c r="H254" s="2">
        <v>29</v>
      </c>
      <c r="I254" s="299">
        <v>2.418077211706829E-3</v>
      </c>
      <c r="J254" s="14">
        <v>20</v>
      </c>
      <c r="K254" s="299">
        <v>-0.72641509433962259</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1813</v>
      </c>
      <c r="B255" s="2">
        <v>140</v>
      </c>
      <c r="C255" s="299">
        <v>1.2801755669348939E-2</v>
      </c>
      <c r="D255" s="2">
        <v>62.424242424242401</v>
      </c>
      <c r="E255" s="2">
        <v>124</v>
      </c>
      <c r="F255" s="299">
        <v>1.0204921405645625E-2</v>
      </c>
      <c r="G255" s="14">
        <v>44.2424242424242</v>
      </c>
      <c r="H255" s="2">
        <v>64</v>
      </c>
      <c r="I255" s="299">
        <v>5.3364462603185192E-3</v>
      </c>
      <c r="J255" s="14">
        <v>38.787880000000001</v>
      </c>
      <c r="K255" s="299">
        <v>-0.54285714285714282</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1814</v>
      </c>
      <c r="B256" s="2">
        <v>55</v>
      </c>
      <c r="C256" s="299">
        <v>5.0292611558156548E-3</v>
      </c>
      <c r="D256" s="2">
        <v>31.515151515151501</v>
      </c>
      <c r="E256" s="2">
        <v>16</v>
      </c>
      <c r="F256" s="299">
        <v>1.316764052341371E-3</v>
      </c>
      <c r="G256" s="2">
        <v>12.7272727272727</v>
      </c>
      <c r="H256" s="2">
        <v>54</v>
      </c>
      <c r="I256" s="299">
        <v>4.5026265321437501E-3</v>
      </c>
      <c r="J256" s="14">
        <v>36.969695999999999</v>
      </c>
      <c r="K256" s="299">
        <v>-1.8181818181818181E-2</v>
      </c>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1815</v>
      </c>
      <c r="B257" s="2">
        <v>17</v>
      </c>
      <c r="C257" s="299">
        <v>1.5544989027066569E-3</v>
      </c>
      <c r="D257" s="2">
        <v>16.969696969696901</v>
      </c>
      <c r="E257" s="2">
        <v>8</v>
      </c>
      <c r="F257" s="299">
        <v>6.5838202617068552E-4</v>
      </c>
      <c r="G257" s="14">
        <v>7.2727272727272698</v>
      </c>
      <c r="H257" s="2">
        <v>24</v>
      </c>
      <c r="I257" s="299">
        <v>2.0011673476194448E-3</v>
      </c>
      <c r="J257" s="14">
        <v>16.969695999999999</v>
      </c>
      <c r="K257" s="299">
        <v>0.41176470588235292</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1816</v>
      </c>
      <c r="B258" s="2">
        <v>1916</v>
      </c>
      <c r="C258" s="299">
        <v>0.17520117044623262</v>
      </c>
      <c r="D258" s="2">
        <v>260.60606060606</v>
      </c>
      <c r="E258" s="2">
        <v>2259</v>
      </c>
      <c r="F258" s="299">
        <v>0.18591062463994734</v>
      </c>
      <c r="G258" s="14">
        <v>203.030303030303</v>
      </c>
      <c r="H258" s="2">
        <v>1978</v>
      </c>
      <c r="I258" s="299">
        <v>0.16492954223296924</v>
      </c>
      <c r="J258" s="14">
        <v>317.57574499999998</v>
      </c>
      <c r="K258" s="299">
        <v>3.2359081419624215E-2</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1803</v>
      </c>
      <c r="B259" s="2">
        <v>289</v>
      </c>
      <c r="C259" s="299">
        <v>2.6426481346013168E-2</v>
      </c>
      <c r="D259" s="2">
        <v>81.818181818181799</v>
      </c>
      <c r="E259" s="2">
        <v>263</v>
      </c>
      <c r="F259" s="299">
        <v>2.1644309110361287E-2</v>
      </c>
      <c r="G259" s="14">
        <v>58.787878787878803</v>
      </c>
      <c r="H259" s="2">
        <v>209</v>
      </c>
      <c r="I259" s="299">
        <v>1.7426832318852663E-2</v>
      </c>
      <c r="J259" s="14">
        <v>73.939390000000003</v>
      </c>
      <c r="K259" s="299">
        <v>-0.27681660899653981</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1804</v>
      </c>
      <c r="B260" s="2">
        <v>19</v>
      </c>
      <c r="C260" s="299">
        <v>1.7373811265544989E-3</v>
      </c>
      <c r="D260" s="2">
        <v>16.969696969696901</v>
      </c>
      <c r="E260" s="2">
        <v>102</v>
      </c>
      <c r="F260" s="299">
        <v>8.3943708336762408E-3</v>
      </c>
      <c r="G260" s="14">
        <v>45.454545454545404</v>
      </c>
      <c r="H260" s="2">
        <v>27</v>
      </c>
      <c r="I260" s="299">
        <v>2.251313266071875E-3</v>
      </c>
      <c r="J260" s="14">
        <v>21.212122000000001</v>
      </c>
      <c r="K260" s="299">
        <v>0.42105263157894735</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1805</v>
      </c>
      <c r="B261" s="2">
        <v>212</v>
      </c>
      <c r="C261" s="299">
        <v>1.9385515727871252E-2</v>
      </c>
      <c r="D261" s="2">
        <v>80</v>
      </c>
      <c r="E261" s="2">
        <v>495</v>
      </c>
      <c r="F261" s="299">
        <v>4.0737387869311165E-2</v>
      </c>
      <c r="G261" s="14">
        <v>101.818181818181</v>
      </c>
      <c r="H261" s="2">
        <v>540</v>
      </c>
      <c r="I261" s="299">
        <v>4.5026265321437504E-2</v>
      </c>
      <c r="J261" s="14">
        <v>112.121216</v>
      </c>
      <c r="K261" s="299">
        <v>1.5471698113207548</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1806</v>
      </c>
      <c r="B262" s="2">
        <v>74</v>
      </c>
      <c r="C262" s="299">
        <v>6.766642282370154E-3</v>
      </c>
      <c r="D262" s="2">
        <v>39.393939393939398</v>
      </c>
      <c r="E262" s="2">
        <v>84</v>
      </c>
      <c r="F262" s="299">
        <v>6.9130112747921978E-3</v>
      </c>
      <c r="G262" s="14">
        <v>29.696969696969699</v>
      </c>
      <c r="H262" s="2">
        <v>107</v>
      </c>
      <c r="I262" s="299">
        <v>8.9218710914700239E-3</v>
      </c>
      <c r="J262" s="14">
        <v>42.4242439</v>
      </c>
      <c r="K262" s="299">
        <v>0.44594594594594594</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1807</v>
      </c>
      <c r="B263" s="2">
        <v>29</v>
      </c>
      <c r="C263" s="299">
        <v>2.6517922457937088E-3</v>
      </c>
      <c r="D263" s="2">
        <v>19.393939393939299</v>
      </c>
      <c r="E263" s="2">
        <v>54</v>
      </c>
      <c r="F263" s="299">
        <v>4.4440786766521273E-3</v>
      </c>
      <c r="G263" s="14">
        <v>21.2121212121212</v>
      </c>
      <c r="H263" s="2">
        <v>63</v>
      </c>
      <c r="I263" s="299">
        <v>5.2530642875010421E-3</v>
      </c>
      <c r="J263" s="14">
        <v>41.212119999999999</v>
      </c>
      <c r="K263" s="299">
        <v>1.1724137931034482</v>
      </c>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1808</v>
      </c>
      <c r="B264" s="2">
        <v>67</v>
      </c>
      <c r="C264" s="299">
        <v>6.1265544989027067E-3</v>
      </c>
      <c r="D264" s="2">
        <v>38.787878787878697</v>
      </c>
      <c r="E264" s="2">
        <v>88</v>
      </c>
      <c r="F264" s="299">
        <v>7.2422022878775409E-3</v>
      </c>
      <c r="G264" s="14">
        <v>27.272727272727199</v>
      </c>
      <c r="H264" s="2">
        <v>158</v>
      </c>
      <c r="I264" s="299">
        <v>1.3174351705161343E-2</v>
      </c>
      <c r="J264" s="14">
        <v>83.636359999999996</v>
      </c>
      <c r="K264" s="299">
        <v>1.3582089552238805</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1809</v>
      </c>
      <c r="B265" s="2">
        <v>352</v>
      </c>
      <c r="C265" s="299">
        <v>3.2187271397220191E-2</v>
      </c>
      <c r="D265" s="2">
        <v>92.121212121212096</v>
      </c>
      <c r="E265" s="2">
        <v>247</v>
      </c>
      <c r="F265" s="299">
        <v>2.0327545058019918E-2</v>
      </c>
      <c r="G265" s="14">
        <v>66.060606060606005</v>
      </c>
      <c r="H265" s="2">
        <v>131</v>
      </c>
      <c r="I265" s="299">
        <v>1.0923038439089469E-2</v>
      </c>
      <c r="J265" s="14">
        <v>45.4545441</v>
      </c>
      <c r="K265" s="299">
        <v>-0.62784090909090906</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1810</v>
      </c>
      <c r="B266" s="2">
        <v>227</v>
      </c>
      <c r="C266" s="299">
        <v>2.0757132406730067E-2</v>
      </c>
      <c r="D266" s="2">
        <v>62.424242424242401</v>
      </c>
      <c r="E266" s="2">
        <v>293</v>
      </c>
      <c r="F266" s="299">
        <v>2.4113241708501359E-2</v>
      </c>
      <c r="G266" s="14">
        <v>61.212121212121197</v>
      </c>
      <c r="H266" s="2">
        <v>246</v>
      </c>
      <c r="I266" s="299">
        <v>2.0511965313099307E-2</v>
      </c>
      <c r="J266" s="14">
        <v>66.060609999999997</v>
      </c>
      <c r="K266" s="299">
        <v>8.3700440528634359E-2</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1811</v>
      </c>
      <c r="B267" s="2">
        <v>271</v>
      </c>
      <c r="C267" s="299">
        <v>2.4780541331382591E-2</v>
      </c>
      <c r="D267" s="2">
        <v>80</v>
      </c>
      <c r="E267" s="2">
        <v>364</v>
      </c>
      <c r="F267" s="299">
        <v>2.9956382190766191E-2</v>
      </c>
      <c r="G267" s="14">
        <v>67.272727272727195</v>
      </c>
      <c r="H267" s="2">
        <v>222</v>
      </c>
      <c r="I267" s="299">
        <v>1.8510797965479862E-2</v>
      </c>
      <c r="J267" s="14">
        <v>70.909090000000006</v>
      </c>
      <c r="K267" s="299">
        <v>-0.18081180811808117</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1812</v>
      </c>
      <c r="B268" s="2">
        <v>156</v>
      </c>
      <c r="C268" s="299">
        <v>1.4264813460131675E-2</v>
      </c>
      <c r="D268" s="2">
        <v>52.727272727272698</v>
      </c>
      <c r="E268" s="2">
        <v>159</v>
      </c>
      <c r="F268" s="299">
        <v>1.3085342770142375E-2</v>
      </c>
      <c r="G268" s="14">
        <v>42.424242424242401</v>
      </c>
      <c r="H268" s="2">
        <v>99</v>
      </c>
      <c r="I268" s="299">
        <v>8.25481530893021E-3</v>
      </c>
      <c r="J268" s="14">
        <v>50.303031900000001</v>
      </c>
      <c r="K268" s="299">
        <v>-0.36538461538461536</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1813</v>
      </c>
      <c r="B269" s="2">
        <v>113</v>
      </c>
      <c r="C269" s="299">
        <v>1.0332845647403072E-2</v>
      </c>
      <c r="D269" s="2">
        <v>41.818181818181799</v>
      </c>
      <c r="E269" s="2">
        <v>46</v>
      </c>
      <c r="F269" s="299">
        <v>3.785696650481442E-3</v>
      </c>
      <c r="G269" s="14">
        <v>18.7878787878787</v>
      </c>
      <c r="H269" s="2">
        <v>106</v>
      </c>
      <c r="I269" s="299">
        <v>8.8384891186525476E-3</v>
      </c>
      <c r="J269" s="14">
        <v>46.6666679</v>
      </c>
      <c r="K269" s="299">
        <v>-6.1946902654867256E-2</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1814</v>
      </c>
      <c r="B270" s="2">
        <v>73</v>
      </c>
      <c r="C270" s="299">
        <v>6.675201170446233E-3</v>
      </c>
      <c r="D270" s="2">
        <v>32.121212121212103</v>
      </c>
      <c r="E270" s="2">
        <v>49</v>
      </c>
      <c r="F270" s="299">
        <v>4.0325899102954489E-3</v>
      </c>
      <c r="G270" s="14">
        <v>18.181818181818102</v>
      </c>
      <c r="H270" s="2">
        <v>49</v>
      </c>
      <c r="I270" s="299">
        <v>4.085716668056366E-3</v>
      </c>
      <c r="J270" s="14">
        <v>32.121212</v>
      </c>
      <c r="K270" s="299">
        <v>-0.32876712328767121</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1815</v>
      </c>
      <c r="B271" s="2">
        <v>34</v>
      </c>
      <c r="C271" s="299">
        <v>3.1089978054133138E-3</v>
      </c>
      <c r="D271" s="2">
        <v>18.181818181818102</v>
      </c>
      <c r="E271" s="2">
        <v>15</v>
      </c>
      <c r="F271" s="299">
        <v>1.2344662990700355E-3</v>
      </c>
      <c r="G271" s="14">
        <v>15.151515151515101</v>
      </c>
      <c r="H271" s="2">
        <v>21</v>
      </c>
      <c r="I271" s="299">
        <v>1.7510214291670142E-3</v>
      </c>
      <c r="J271" s="14">
        <v>12.727273</v>
      </c>
      <c r="K271" s="299">
        <v>-0.38235294117647056</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1817</v>
      </c>
      <c r="B272" s="2">
        <v>7117</v>
      </c>
      <c r="C272" s="299">
        <v>0.65078639356254575</v>
      </c>
      <c r="D272" s="2">
        <v>510.90909090909099</v>
      </c>
      <c r="E272" s="2">
        <v>7679</v>
      </c>
      <c r="F272" s="299">
        <v>0.63196444737058677</v>
      </c>
      <c r="G272" s="14">
        <v>401.81818181818102</v>
      </c>
      <c r="H272" s="2">
        <v>8488</v>
      </c>
      <c r="I272" s="299">
        <v>0.70774618527474364</v>
      </c>
      <c r="J272" s="14">
        <v>493.93939999999998</v>
      </c>
      <c r="K272" s="299">
        <v>0.1926373471968526</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1802</v>
      </c>
      <c r="B273" s="2">
        <v>4000</v>
      </c>
      <c r="C273" s="299">
        <v>0.365764447695684</v>
      </c>
      <c r="D273" s="2">
        <v>332.72727272727201</v>
      </c>
      <c r="E273" s="2">
        <v>4083</v>
      </c>
      <c r="F273" s="299">
        <v>0.33602172660686364</v>
      </c>
      <c r="G273" s="14">
        <v>253.333333333333</v>
      </c>
      <c r="H273" s="2">
        <v>4346</v>
      </c>
      <c r="I273" s="299">
        <v>0.36237805386475441</v>
      </c>
      <c r="J273" s="14">
        <v>321.81817599999999</v>
      </c>
      <c r="K273" s="299">
        <v>8.6499999999999994E-2</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1803</v>
      </c>
      <c r="B274" s="2">
        <v>529</v>
      </c>
      <c r="C274" s="299">
        <v>4.8372348207754205E-2</v>
      </c>
      <c r="D274" s="2">
        <v>114.54545454545401</v>
      </c>
      <c r="E274" s="2">
        <v>386</v>
      </c>
      <c r="F274" s="299">
        <v>3.1766932762735581E-2</v>
      </c>
      <c r="G274" s="2">
        <v>71.515151515151501</v>
      </c>
      <c r="H274" s="2">
        <v>243</v>
      </c>
      <c r="I274" s="299">
        <v>2.0261819394646878E-2</v>
      </c>
      <c r="J274" s="14">
        <v>70.303030000000007</v>
      </c>
      <c r="K274" s="299">
        <v>-0.54064272211720232</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1804</v>
      </c>
      <c r="B275" s="2">
        <v>139</v>
      </c>
      <c r="C275" s="299">
        <v>1.2710314557425018E-2</v>
      </c>
      <c r="D275" s="2">
        <v>56.363636363636303</v>
      </c>
      <c r="E275" s="2">
        <v>52</v>
      </c>
      <c r="F275" s="299">
        <v>4.2794831701094558E-3</v>
      </c>
      <c r="G275" s="14">
        <v>26.060606060605998</v>
      </c>
      <c r="H275" s="2">
        <v>25</v>
      </c>
      <c r="I275" s="299">
        <v>2.0845493204369216E-3</v>
      </c>
      <c r="J275" s="14">
        <v>20.606059999999999</v>
      </c>
      <c r="K275" s="299">
        <v>-0.82014388489208634</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1805</v>
      </c>
      <c r="B276" s="2">
        <v>407</v>
      </c>
      <c r="C276" s="299">
        <v>3.7216532553035843E-2</v>
      </c>
      <c r="D276" s="2">
        <v>87.272727272727195</v>
      </c>
      <c r="E276" s="2">
        <v>460</v>
      </c>
      <c r="F276" s="299">
        <v>3.7856966504814418E-2</v>
      </c>
      <c r="G276" s="14">
        <v>86.060606060606005</v>
      </c>
      <c r="H276" s="2">
        <v>569</v>
      </c>
      <c r="I276" s="299">
        <v>4.7444342533144335E-2</v>
      </c>
      <c r="J276" s="14">
        <v>116.969696</v>
      </c>
      <c r="K276" s="299">
        <v>0.39803439803439805</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1806</v>
      </c>
      <c r="B277" s="2">
        <v>111</v>
      </c>
      <c r="C277" s="299">
        <v>1.0149963423555231E-2</v>
      </c>
      <c r="D277" s="2">
        <v>45.454545454545404</v>
      </c>
      <c r="E277" s="2">
        <v>255</v>
      </c>
      <c r="F277" s="299">
        <v>2.09859270841906E-2</v>
      </c>
      <c r="G277" s="14">
        <v>61.212121212121197</v>
      </c>
      <c r="H277" s="2">
        <v>362</v>
      </c>
      <c r="I277" s="299">
        <v>3.0184274159926625E-2</v>
      </c>
      <c r="J277" s="14">
        <v>92.121215800000002</v>
      </c>
      <c r="K277" s="299">
        <v>2.2612612612612613</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1807</v>
      </c>
      <c r="B278" s="2">
        <v>82</v>
      </c>
      <c r="C278" s="299">
        <v>7.4981711777615213E-3</v>
      </c>
      <c r="D278" s="2">
        <v>51.515151515151501</v>
      </c>
      <c r="E278" s="2">
        <v>49</v>
      </c>
      <c r="F278" s="299">
        <v>4.0325899102954489E-3</v>
      </c>
      <c r="G278" s="14">
        <v>20.606060606060598</v>
      </c>
      <c r="H278" s="2">
        <v>8</v>
      </c>
      <c r="I278" s="299">
        <v>6.6705578253981491E-4</v>
      </c>
      <c r="J278" s="14">
        <v>7.8787880000000001</v>
      </c>
      <c r="K278" s="299">
        <v>-0.90243902439024393</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1808</v>
      </c>
      <c r="B279" s="2">
        <v>59</v>
      </c>
      <c r="C279" s="299">
        <v>5.3950256035113385E-3</v>
      </c>
      <c r="D279" s="2">
        <v>29.090909090909101</v>
      </c>
      <c r="E279" s="2">
        <v>111</v>
      </c>
      <c r="F279" s="299">
        <v>9.1350506131182615E-3</v>
      </c>
      <c r="G279" s="14">
        <v>31.515151515151501</v>
      </c>
      <c r="H279" s="2">
        <v>134</v>
      </c>
      <c r="I279" s="299">
        <v>1.11731843575419E-2</v>
      </c>
      <c r="J279" s="14">
        <v>39.393940000000001</v>
      </c>
      <c r="K279" s="299">
        <v>1.271186440677966</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1809</v>
      </c>
      <c r="B280" s="2">
        <v>650</v>
      </c>
      <c r="C280" s="299">
        <v>5.9436722750548648E-2</v>
      </c>
      <c r="D280" s="2">
        <v>149.09090909090901</v>
      </c>
      <c r="E280" s="2">
        <v>544</v>
      </c>
      <c r="F280" s="299">
        <v>4.4769977779606618E-2</v>
      </c>
      <c r="G280" s="14">
        <v>94.545454545454504</v>
      </c>
      <c r="H280" s="2">
        <v>770</v>
      </c>
      <c r="I280" s="299">
        <v>6.420411906945718E-2</v>
      </c>
      <c r="J280" s="14">
        <v>126.060608</v>
      </c>
      <c r="K280" s="299">
        <v>0.18461538461538463</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1810</v>
      </c>
      <c r="B281" s="2">
        <v>584</v>
      </c>
      <c r="C281" s="299">
        <v>5.3401609363569864E-2</v>
      </c>
      <c r="D281" s="2">
        <v>121.818181818181</v>
      </c>
      <c r="E281" s="2">
        <v>693</v>
      </c>
      <c r="F281" s="299">
        <v>5.7032343017035636E-2</v>
      </c>
      <c r="G281" s="14">
        <v>102.424242424242</v>
      </c>
      <c r="H281" s="2">
        <v>624</v>
      </c>
      <c r="I281" s="299">
        <v>5.2030351038105563E-2</v>
      </c>
      <c r="J281" s="14">
        <v>130.909088</v>
      </c>
      <c r="K281" s="299">
        <v>6.8493150684931503E-2</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1811</v>
      </c>
      <c r="B282" s="2">
        <v>646</v>
      </c>
      <c r="C282" s="299">
        <v>5.9070958302852965E-2</v>
      </c>
      <c r="D282" s="2">
        <v>123.030303030303</v>
      </c>
      <c r="E282" s="2">
        <v>581</v>
      </c>
      <c r="F282" s="299">
        <v>4.7814994650646037E-2</v>
      </c>
      <c r="G282" s="14">
        <v>85.454545454545396</v>
      </c>
      <c r="H282" s="2">
        <v>663</v>
      </c>
      <c r="I282" s="299">
        <v>5.5282247977987156E-2</v>
      </c>
      <c r="J282" s="14">
        <v>97.575760000000002</v>
      </c>
      <c r="K282" s="299">
        <v>2.6315789473684209E-2</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1812</v>
      </c>
      <c r="B283" s="2">
        <v>383</v>
      </c>
      <c r="C283" s="299">
        <v>3.5021945866861741E-2</v>
      </c>
      <c r="D283" s="2">
        <v>73.3333333333333</v>
      </c>
      <c r="E283" s="2">
        <v>393</v>
      </c>
      <c r="F283" s="299">
        <v>3.2343017035634927E-2</v>
      </c>
      <c r="G283" s="14">
        <v>51.515151515151501</v>
      </c>
      <c r="H283" s="2">
        <v>356</v>
      </c>
      <c r="I283" s="299">
        <v>2.9683982323021763E-2</v>
      </c>
      <c r="J283" s="14">
        <v>83.030304000000001</v>
      </c>
      <c r="K283" s="299">
        <v>-7.0496083550913843E-2</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1813</v>
      </c>
      <c r="B284" s="2">
        <v>232</v>
      </c>
      <c r="C284" s="299">
        <v>2.121433796634967E-2</v>
      </c>
      <c r="D284" s="2">
        <v>60.606060606060602</v>
      </c>
      <c r="E284" s="2">
        <v>271</v>
      </c>
      <c r="F284" s="299">
        <v>2.2302691136531973E-2</v>
      </c>
      <c r="G284" s="14">
        <v>43.636363636363598</v>
      </c>
      <c r="H284" s="2">
        <v>357</v>
      </c>
      <c r="I284" s="299">
        <v>2.976736429583924E-2</v>
      </c>
      <c r="J284" s="14">
        <v>83.636359999999996</v>
      </c>
      <c r="K284" s="299">
        <v>0.53879310344827591</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1814</v>
      </c>
      <c r="B285" s="2">
        <v>115</v>
      </c>
      <c r="C285" s="299">
        <v>1.0515727871250914E-2</v>
      </c>
      <c r="D285" s="2">
        <v>50.303030303030297</v>
      </c>
      <c r="E285" s="2">
        <v>235</v>
      </c>
      <c r="F285" s="299">
        <v>1.9339972018763887E-2</v>
      </c>
      <c r="G285" s="14">
        <v>53.939393939393902</v>
      </c>
      <c r="H285" s="2">
        <v>179</v>
      </c>
      <c r="I285" s="299">
        <v>1.4925373134328358E-2</v>
      </c>
      <c r="J285" s="14">
        <v>40</v>
      </c>
      <c r="K285" s="299">
        <v>0.55652173913043479</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1815</v>
      </c>
      <c r="B286" s="2">
        <v>63</v>
      </c>
      <c r="C286" s="299">
        <v>5.760790051207023E-3</v>
      </c>
      <c r="D286" s="2">
        <v>36.969696969696898</v>
      </c>
      <c r="E286" s="2">
        <v>53</v>
      </c>
      <c r="F286" s="299">
        <v>4.361780923380792E-3</v>
      </c>
      <c r="G286" s="14">
        <v>18.7878787878787</v>
      </c>
      <c r="H286" s="2">
        <v>56</v>
      </c>
      <c r="I286" s="299">
        <v>4.6693904777787044E-3</v>
      </c>
      <c r="J286" s="14">
        <v>23.030304000000001</v>
      </c>
      <c r="K286" s="299">
        <v>-0.1111111111111111</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1816</v>
      </c>
      <c r="B287" s="2">
        <v>3117</v>
      </c>
      <c r="C287" s="299">
        <v>0.28502194586686175</v>
      </c>
      <c r="D287" s="2">
        <v>249.69696969696901</v>
      </c>
      <c r="E287" s="2">
        <v>3596</v>
      </c>
      <c r="F287" s="299">
        <v>0.29594272076372313</v>
      </c>
      <c r="G287" s="14">
        <v>218.78787878787799</v>
      </c>
      <c r="H287" s="2">
        <v>4142</v>
      </c>
      <c r="I287" s="299">
        <v>0.34536813140998918</v>
      </c>
      <c r="J287" s="14">
        <v>282.42425500000002</v>
      </c>
      <c r="K287" s="299">
        <v>0.32884183509785048</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1803</v>
      </c>
      <c r="B288" s="2">
        <v>271</v>
      </c>
      <c r="C288" s="299">
        <v>2.4780541331382591E-2</v>
      </c>
      <c r="D288" s="2">
        <v>73.3333333333333</v>
      </c>
      <c r="E288" s="2">
        <v>424</v>
      </c>
      <c r="F288" s="299">
        <v>3.4894247387046336E-2</v>
      </c>
      <c r="G288" s="14">
        <v>83.636363636363598</v>
      </c>
      <c r="H288" s="2">
        <v>272</v>
      </c>
      <c r="I288" s="299">
        <v>2.2679896606353705E-2</v>
      </c>
      <c r="J288" s="14">
        <v>80</v>
      </c>
      <c r="K288" s="299">
        <v>3.6900369003690036E-3</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1804</v>
      </c>
      <c r="B289" s="2">
        <v>82</v>
      </c>
      <c r="C289" s="299">
        <v>7.4981711777615213E-3</v>
      </c>
      <c r="D289" s="2">
        <v>41.818181818181799</v>
      </c>
      <c r="E289" s="2">
        <v>70</v>
      </c>
      <c r="F289" s="299">
        <v>5.7608427289934988E-3</v>
      </c>
      <c r="G289" s="14">
        <v>27.878787878787801</v>
      </c>
      <c r="H289" s="2">
        <v>204</v>
      </c>
      <c r="I289" s="299">
        <v>1.7009922454765281E-2</v>
      </c>
      <c r="J289" s="14">
        <v>85.454544100000007</v>
      </c>
      <c r="K289" s="299">
        <v>1.4878048780487805</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1805</v>
      </c>
      <c r="B290" s="2">
        <v>230</v>
      </c>
      <c r="C290" s="299">
        <v>2.1031455742501828E-2</v>
      </c>
      <c r="D290" s="2">
        <v>71.515151515151501</v>
      </c>
      <c r="E290" s="2">
        <v>380</v>
      </c>
      <c r="F290" s="299">
        <v>3.1273146243107564E-2</v>
      </c>
      <c r="G290" s="14">
        <v>84.242424242424207</v>
      </c>
      <c r="H290" s="2">
        <v>331</v>
      </c>
      <c r="I290" s="299">
        <v>2.7599433002584842E-2</v>
      </c>
      <c r="J290" s="14">
        <v>83.636359999999996</v>
      </c>
      <c r="K290" s="299">
        <v>0.43913043478260871</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1806</v>
      </c>
      <c r="B291" s="2">
        <v>139</v>
      </c>
      <c r="C291" s="299">
        <v>1.2710314557425018E-2</v>
      </c>
      <c r="D291" s="2">
        <v>48.484848484848399</v>
      </c>
      <c r="E291" s="2">
        <v>122</v>
      </c>
      <c r="F291" s="299">
        <v>1.0040325899102955E-2</v>
      </c>
      <c r="G291" s="14">
        <v>37.5757575757575</v>
      </c>
      <c r="H291" s="2">
        <v>286</v>
      </c>
      <c r="I291" s="299">
        <v>2.3847244225798384E-2</v>
      </c>
      <c r="J291" s="14">
        <v>74.545455899999993</v>
      </c>
      <c r="K291" s="299">
        <v>1.0575539568345325</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1807</v>
      </c>
      <c r="B292" s="2">
        <v>111</v>
      </c>
      <c r="C292" s="299">
        <v>1.0149963423555231E-2</v>
      </c>
      <c r="D292" s="2">
        <v>44.2424242424242</v>
      </c>
      <c r="E292" s="2">
        <v>60</v>
      </c>
      <c r="F292" s="299">
        <v>4.9378651962801419E-3</v>
      </c>
      <c r="G292" s="14">
        <v>27.272727272727199</v>
      </c>
      <c r="H292" s="2">
        <v>39</v>
      </c>
      <c r="I292" s="299">
        <v>3.2518969398815977E-3</v>
      </c>
      <c r="J292" s="14">
        <v>31.515152</v>
      </c>
      <c r="K292" s="299">
        <v>-0.64864864864864868</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1808</v>
      </c>
      <c r="B293" s="2">
        <v>160</v>
      </c>
      <c r="C293" s="299">
        <v>1.4630577907827359E-2</v>
      </c>
      <c r="D293" s="2">
        <v>62.424242424242401</v>
      </c>
      <c r="E293" s="2">
        <v>165</v>
      </c>
      <c r="F293" s="299">
        <v>1.3579129289770389E-2</v>
      </c>
      <c r="G293" s="14">
        <v>46.6666666666666</v>
      </c>
      <c r="H293" s="2">
        <v>47</v>
      </c>
      <c r="I293" s="299">
        <v>3.9189527224214125E-3</v>
      </c>
      <c r="J293" s="14">
        <v>26.666665999999999</v>
      </c>
      <c r="K293" s="299">
        <v>-0.70625000000000004</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1809</v>
      </c>
      <c r="B294" s="2">
        <v>397</v>
      </c>
      <c r="C294" s="299">
        <v>3.6302121433796637E-2</v>
      </c>
      <c r="D294" s="2">
        <v>101.818181818181</v>
      </c>
      <c r="E294" s="2">
        <v>493</v>
      </c>
      <c r="F294" s="299">
        <v>4.0572792362768499E-2</v>
      </c>
      <c r="G294" s="14">
        <v>79.393939393939405</v>
      </c>
      <c r="H294" s="2">
        <v>633</v>
      </c>
      <c r="I294" s="299">
        <v>5.2780788793462853E-2</v>
      </c>
      <c r="J294" s="14">
        <v>120.606064</v>
      </c>
      <c r="K294" s="299">
        <v>0.59445843828715361</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1810</v>
      </c>
      <c r="B295" s="2">
        <v>449</v>
      </c>
      <c r="C295" s="299">
        <v>4.1057059253840525E-2</v>
      </c>
      <c r="D295" s="2">
        <v>89.696969696969703</v>
      </c>
      <c r="E295" s="2">
        <v>483</v>
      </c>
      <c r="F295" s="299">
        <v>3.9749814830055137E-2</v>
      </c>
      <c r="G295" s="14">
        <v>67.272727272727195</v>
      </c>
      <c r="H295" s="2">
        <v>636</v>
      </c>
      <c r="I295" s="299">
        <v>5.3030934711915285E-2</v>
      </c>
      <c r="J295" s="14">
        <v>121.21212</v>
      </c>
      <c r="K295" s="299">
        <v>0.41648106904231624</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1811</v>
      </c>
      <c r="B296" s="2">
        <v>388</v>
      </c>
      <c r="C296" s="299">
        <v>3.5479151426481344E-2</v>
      </c>
      <c r="D296" s="2">
        <v>70.909090909090907</v>
      </c>
      <c r="E296" s="2">
        <v>476</v>
      </c>
      <c r="F296" s="299">
        <v>3.9173730557155791E-2</v>
      </c>
      <c r="G296" s="14">
        <v>70.303030303030297</v>
      </c>
      <c r="H296" s="2">
        <v>575</v>
      </c>
      <c r="I296" s="299">
        <v>4.7944634370049193E-2</v>
      </c>
      <c r="J296" s="14">
        <v>109.090912</v>
      </c>
      <c r="K296" s="299">
        <v>0.48195876288659795</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1812</v>
      </c>
      <c r="B297" s="2">
        <v>452</v>
      </c>
      <c r="C297" s="299">
        <v>4.1331382589612289E-2</v>
      </c>
      <c r="D297" s="2">
        <v>85.454545454545396</v>
      </c>
      <c r="E297" s="2">
        <v>354</v>
      </c>
      <c r="F297" s="299">
        <v>2.9133404658052836E-2</v>
      </c>
      <c r="G297" s="14">
        <v>49.090909090909101</v>
      </c>
      <c r="H297" s="2">
        <v>424</v>
      </c>
      <c r="I297" s="299">
        <v>3.535395647461019E-2</v>
      </c>
      <c r="J297" s="14">
        <v>81.818183899999994</v>
      </c>
      <c r="K297" s="299">
        <v>-6.1946902654867256E-2</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1813</v>
      </c>
      <c r="B298" s="2">
        <v>286</v>
      </c>
      <c r="C298" s="299">
        <v>2.6152158010241403E-2</v>
      </c>
      <c r="D298" s="2">
        <v>66.6666666666666</v>
      </c>
      <c r="E298" s="2">
        <v>353</v>
      </c>
      <c r="F298" s="299">
        <v>2.90511069047815E-2</v>
      </c>
      <c r="G298" s="14">
        <v>58.787878787878803</v>
      </c>
      <c r="H298" s="2">
        <v>414</v>
      </c>
      <c r="I298" s="299">
        <v>3.452013674643542E-2</v>
      </c>
      <c r="J298" s="14">
        <v>80.606063800000001</v>
      </c>
      <c r="K298" s="299">
        <v>0.44755244755244755</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1814</v>
      </c>
      <c r="B299" s="2">
        <v>46</v>
      </c>
      <c r="C299" s="299">
        <v>4.2062911485003657E-3</v>
      </c>
      <c r="D299" s="2">
        <v>20</v>
      </c>
      <c r="E299" s="2">
        <v>163</v>
      </c>
      <c r="F299" s="299">
        <v>1.3414533783227718E-2</v>
      </c>
      <c r="G299" s="14">
        <v>30.909090909090899</v>
      </c>
      <c r="H299" s="2">
        <v>236</v>
      </c>
      <c r="I299" s="299">
        <v>1.967814558492454E-2</v>
      </c>
      <c r="J299" s="14">
        <v>46.6666679</v>
      </c>
      <c r="K299" s="299">
        <v>4.1304347826086953</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1815</v>
      </c>
      <c r="B300" s="2">
        <v>106</v>
      </c>
      <c r="C300" s="299">
        <v>9.6927578639356259E-3</v>
      </c>
      <c r="D300" s="2">
        <v>49.696969696969703</v>
      </c>
      <c r="E300" s="2">
        <v>53</v>
      </c>
      <c r="F300" s="299">
        <v>4.361780923380792E-3</v>
      </c>
      <c r="G300" s="14">
        <v>18.7878787878787</v>
      </c>
      <c r="H300" s="2">
        <v>45</v>
      </c>
      <c r="I300" s="299">
        <v>3.7521887767864586E-3</v>
      </c>
      <c r="J300" s="14">
        <v>21.212122000000001</v>
      </c>
      <c r="K300" s="299">
        <v>-0.57547169811320753</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297" t="s">
        <v>1818</v>
      </c>
      <c r="B302" s="297"/>
      <c r="C302" s="297"/>
      <c r="D302" s="297"/>
      <c r="E302" s="297"/>
      <c r="F302" s="297"/>
      <c r="G302" s="297"/>
      <c r="H302" s="297"/>
      <c r="I302" s="297"/>
      <c r="J302" s="297"/>
      <c r="K302" s="297"/>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98" t="s">
        <v>1703</v>
      </c>
      <c r="C303" s="298"/>
      <c r="D303" s="298" t="s">
        <v>1704</v>
      </c>
      <c r="E303" s="298" t="s">
        <v>1703</v>
      </c>
      <c r="F303" s="298"/>
      <c r="G303" s="298" t="s">
        <v>1704</v>
      </c>
      <c r="H303" s="298" t="s">
        <v>1703</v>
      </c>
      <c r="I303" s="298"/>
      <c r="J303" s="298" t="s">
        <v>1704</v>
      </c>
      <c r="K303" t="s">
        <v>173</v>
      </c>
      <c r="L303" s="207" t="s">
        <v>1703</v>
      </c>
      <c r="M303" s="207"/>
      <c r="N303" s="207" t="s">
        <v>1704</v>
      </c>
      <c r="O303" s="207" t="s">
        <v>1703</v>
      </c>
      <c r="P303" s="207"/>
      <c r="Q303" s="207" t="s">
        <v>1704</v>
      </c>
      <c r="R303" s="207" t="s">
        <v>1703</v>
      </c>
      <c r="S303" s="207"/>
      <c r="T303" s="207" t="s">
        <v>1704</v>
      </c>
      <c r="U303" t="s">
        <v>173</v>
      </c>
      <c r="V303" s="207" t="s">
        <v>1703</v>
      </c>
      <c r="W303" s="207"/>
      <c r="X303" s="207" t="s">
        <v>1704</v>
      </c>
      <c r="Y303" s="207" t="s">
        <v>1703</v>
      </c>
      <c r="Z303" s="207"/>
      <c r="AA303" s="207" t="s">
        <v>1704</v>
      </c>
      <c r="AB303" s="207" t="s">
        <v>1703</v>
      </c>
      <c r="AC303" s="207"/>
      <c r="AD303" s="207" t="s">
        <v>1704</v>
      </c>
      <c r="AE303" t="s">
        <v>173</v>
      </c>
    </row>
    <row r="304" spans="1:31" x14ac:dyDescent="0.3">
      <c r="A304" t="s">
        <v>175</v>
      </c>
      <c r="B304" s="2">
        <v>2257</v>
      </c>
      <c r="C304" t="s">
        <v>173</v>
      </c>
      <c r="D304" s="2">
        <v>94.545454545454504</v>
      </c>
      <c r="E304" s="2">
        <v>2667</v>
      </c>
      <c r="F304" t="s">
        <v>173</v>
      </c>
      <c r="G304" s="14">
        <v>66.6666666666666</v>
      </c>
      <c r="H304" s="2">
        <v>2492</v>
      </c>
      <c r="I304" t="s">
        <v>173</v>
      </c>
      <c r="J304" s="14">
        <v>89.090909999999994</v>
      </c>
      <c r="K304" s="299">
        <v>0.10412051395657954</v>
      </c>
      <c r="L304" s="2">
        <v>185559</v>
      </c>
      <c r="M304" s="27" t="s">
        <v>173</v>
      </c>
      <c r="N304" s="2">
        <v>1049.69696969696</v>
      </c>
      <c r="O304" s="2">
        <v>196097</v>
      </c>
      <c r="P304" s="27" t="s">
        <v>173</v>
      </c>
      <c r="Q304" s="14">
        <v>1229.69696969696</v>
      </c>
      <c r="R304" s="2">
        <v>201939</v>
      </c>
      <c r="S304" s="27" t="s">
        <v>173</v>
      </c>
      <c r="T304" s="14">
        <v>1221.21216</v>
      </c>
      <c r="U304" s="27">
        <v>8.8273810486152654E-2</v>
      </c>
      <c r="V304" s="2">
        <v>8495322</v>
      </c>
      <c r="W304" s="27" t="s">
        <v>173</v>
      </c>
      <c r="X304" s="2">
        <v>13850</v>
      </c>
      <c r="Y304" s="2">
        <v>8732734</v>
      </c>
      <c r="Z304" s="27" t="s">
        <v>173</v>
      </c>
      <c r="AA304" s="14">
        <v>13901.82</v>
      </c>
      <c r="AB304" s="2">
        <v>8986666</v>
      </c>
      <c r="AC304" s="27" t="s">
        <v>173</v>
      </c>
      <c r="AD304" s="14">
        <v>14521.21</v>
      </c>
      <c r="AE304" s="27">
        <v>5.8000000000000003E-2</v>
      </c>
    </row>
    <row r="305" spans="1:31" x14ac:dyDescent="0.3">
      <c r="A305" t="s">
        <v>1801</v>
      </c>
      <c r="B305" s="2">
        <v>639</v>
      </c>
      <c r="C305" s="299">
        <v>0.28311918475852904</v>
      </c>
      <c r="D305" s="2">
        <v>90.303030303030297</v>
      </c>
      <c r="E305" s="2">
        <v>921</v>
      </c>
      <c r="F305" s="299">
        <v>0.34533183352080987</v>
      </c>
      <c r="G305" s="14">
        <v>84.848484848484802</v>
      </c>
      <c r="H305" s="2">
        <v>648</v>
      </c>
      <c r="I305" s="299">
        <v>0.26003210272873195</v>
      </c>
      <c r="J305" s="14">
        <v>90.909090000000006</v>
      </c>
      <c r="K305" s="299">
        <v>1.4084507042253521E-2</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1765</v>
      </c>
      <c r="B306" s="2">
        <v>417</v>
      </c>
      <c r="C306" s="299">
        <v>0.1847585290208241</v>
      </c>
      <c r="D306" s="2">
        <v>81.818181818181799</v>
      </c>
      <c r="E306" s="2">
        <v>450</v>
      </c>
      <c r="F306" s="299">
        <v>0.1687289088863892</v>
      </c>
      <c r="G306" s="14">
        <v>75.151515151515099</v>
      </c>
      <c r="H306" s="2">
        <v>382</v>
      </c>
      <c r="I306" s="299">
        <v>0.15329052969502407</v>
      </c>
      <c r="J306" s="14">
        <v>79.393936199999999</v>
      </c>
      <c r="K306" s="299">
        <v>-8.3932853717026384E-2</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1819</v>
      </c>
      <c r="B307" s="2">
        <v>407</v>
      </c>
      <c r="C307" s="299">
        <v>0.18032786885245902</v>
      </c>
      <c r="D307" s="2">
        <v>80</v>
      </c>
      <c r="E307" s="2">
        <v>434</v>
      </c>
      <c r="F307" s="299">
        <v>0.16272965879265092</v>
      </c>
      <c r="G307" s="14">
        <v>74.545454545454504</v>
      </c>
      <c r="H307" s="2">
        <v>331</v>
      </c>
      <c r="I307" s="299">
        <v>0.13282504012841093</v>
      </c>
      <c r="J307" s="14">
        <v>73.939390000000003</v>
      </c>
      <c r="K307" s="299">
        <v>-0.18673218673218672</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1820</v>
      </c>
      <c r="B308" s="2">
        <v>78</v>
      </c>
      <c r="C308" s="299">
        <v>3.4559149313247675E-2</v>
      </c>
      <c r="D308" s="2">
        <v>38.787878787878697</v>
      </c>
      <c r="E308" s="2">
        <v>9</v>
      </c>
      <c r="F308" s="299">
        <v>3.3745781777277839E-3</v>
      </c>
      <c r="G308" s="14">
        <v>8.4848484848484809</v>
      </c>
      <c r="H308" s="2">
        <v>18</v>
      </c>
      <c r="I308" s="299">
        <v>7.2231139646869984E-3</v>
      </c>
      <c r="J308" s="14">
        <v>12.121212</v>
      </c>
      <c r="K308" s="299">
        <v>-0.76923076923076927</v>
      </c>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1821</v>
      </c>
      <c r="B309" s="2">
        <v>148</v>
      </c>
      <c r="C309" s="299">
        <v>6.5573770491803282E-2</v>
      </c>
      <c r="D309" s="2">
        <v>50.909090909090899</v>
      </c>
      <c r="E309" s="2">
        <v>265</v>
      </c>
      <c r="F309" s="299">
        <v>9.9362579677540308E-2</v>
      </c>
      <c r="G309" s="14">
        <v>63.636363636363598</v>
      </c>
      <c r="H309" s="2">
        <v>125</v>
      </c>
      <c r="I309" s="299">
        <v>5.0160513643659713E-2</v>
      </c>
      <c r="J309" s="14">
        <v>44.242424</v>
      </c>
      <c r="K309" s="299">
        <v>-0.1554054054054054</v>
      </c>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1822</v>
      </c>
      <c r="B310" s="2">
        <v>181</v>
      </c>
      <c r="C310" s="299">
        <v>8.0194949047408065E-2</v>
      </c>
      <c r="D310" s="2">
        <v>55.151515151515099</v>
      </c>
      <c r="E310" s="2">
        <v>160</v>
      </c>
      <c r="F310" s="299">
        <v>5.9992500937382828E-2</v>
      </c>
      <c r="G310" s="14">
        <v>46.060606060605998</v>
      </c>
      <c r="H310" s="2">
        <v>188</v>
      </c>
      <c r="I310" s="299">
        <v>7.5441412520064199E-2</v>
      </c>
      <c r="J310" s="14">
        <v>52.121212</v>
      </c>
      <c r="K310" s="299">
        <v>3.8674033149171269E-2</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1823</v>
      </c>
      <c r="B311" s="2">
        <v>10</v>
      </c>
      <c r="C311" s="299">
        <v>4.4306601683650861E-3</v>
      </c>
      <c r="D311" s="2">
        <v>10.303030303030299</v>
      </c>
      <c r="E311" s="2">
        <v>16</v>
      </c>
      <c r="F311" s="299">
        <v>5.999250093738283E-3</v>
      </c>
      <c r="G311" s="14">
        <v>10.909090909090899</v>
      </c>
      <c r="H311" s="2">
        <v>51</v>
      </c>
      <c r="I311" s="299">
        <v>2.0465489566613163E-2</v>
      </c>
      <c r="J311" s="14">
        <v>33.939392099999999</v>
      </c>
      <c r="K311" s="299">
        <v>4.0999999999999996</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1766</v>
      </c>
      <c r="B312" s="2">
        <v>222</v>
      </c>
      <c r="C312" s="299">
        <v>9.8360655737704916E-2</v>
      </c>
      <c r="D312" s="2">
        <v>64.848484848484802</v>
      </c>
      <c r="E312" s="2">
        <v>471</v>
      </c>
      <c r="F312" s="299">
        <v>0.1766029246344207</v>
      </c>
      <c r="G312" s="14">
        <v>73.3333333333333</v>
      </c>
      <c r="H312" s="2">
        <v>266</v>
      </c>
      <c r="I312" s="299">
        <v>0.10674157303370786</v>
      </c>
      <c r="J312" s="14">
        <v>73.939390000000003</v>
      </c>
      <c r="K312" s="299">
        <v>0.1981981981981982</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1767</v>
      </c>
      <c r="B313" s="2">
        <v>47</v>
      </c>
      <c r="C313" s="299">
        <v>2.0824102791315906E-2</v>
      </c>
      <c r="D313" s="2">
        <v>36.969696969696898</v>
      </c>
      <c r="E313" s="2">
        <v>166</v>
      </c>
      <c r="F313" s="299">
        <v>6.2242219722534686E-2</v>
      </c>
      <c r="G313" s="14">
        <v>63.030303030303003</v>
      </c>
      <c r="H313" s="2">
        <v>7</v>
      </c>
      <c r="I313" s="299">
        <v>2.8089887640449437E-3</v>
      </c>
      <c r="J313" s="14">
        <v>6.0606059999999999</v>
      </c>
      <c r="K313" s="299">
        <v>-0.85106382978723405</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1824</v>
      </c>
      <c r="B314" s="2">
        <v>10</v>
      </c>
      <c r="C314" s="299">
        <v>4.4306601683650861E-3</v>
      </c>
      <c r="D314" s="2">
        <v>11.5151515151515</v>
      </c>
      <c r="E314" s="2">
        <v>166</v>
      </c>
      <c r="F314" s="299">
        <v>6.2242219722534686E-2</v>
      </c>
      <c r="G314" s="14">
        <v>63.030303030303003</v>
      </c>
      <c r="H314" s="2">
        <v>7</v>
      </c>
      <c r="I314" s="299">
        <v>2.8089887640449437E-3</v>
      </c>
      <c r="J314" s="14">
        <v>6.0606059999999999</v>
      </c>
      <c r="K314" s="299">
        <v>-0.3</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1825</v>
      </c>
      <c r="B315" s="2">
        <v>0</v>
      </c>
      <c r="C315" s="299">
        <v>0</v>
      </c>
      <c r="D315" s="2">
        <v>80</v>
      </c>
      <c r="E315" s="2">
        <v>90</v>
      </c>
      <c r="F315" s="299">
        <v>3.3745781777277842E-2</v>
      </c>
      <c r="G315" s="14">
        <v>38.181818181818102</v>
      </c>
      <c r="H315" s="2">
        <v>0</v>
      </c>
      <c r="I315" s="299">
        <v>0</v>
      </c>
      <c r="J315" s="14">
        <v>12.727273</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1826</v>
      </c>
      <c r="B316" s="2">
        <v>0</v>
      </c>
      <c r="C316" s="299">
        <v>0</v>
      </c>
      <c r="D316" s="2">
        <v>80</v>
      </c>
      <c r="E316" s="2">
        <v>9</v>
      </c>
      <c r="F316" s="299">
        <v>3.3745781777277839E-3</v>
      </c>
      <c r="G316" s="14">
        <v>9.0909090909090899</v>
      </c>
      <c r="H316" s="2">
        <v>0</v>
      </c>
      <c r="I316" s="299">
        <v>0</v>
      </c>
      <c r="J316" s="14">
        <v>12.727273</v>
      </c>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1827</v>
      </c>
      <c r="B317" s="2">
        <v>10</v>
      </c>
      <c r="C317" s="299">
        <v>4.4306601683650861E-3</v>
      </c>
      <c r="D317" s="2">
        <v>11.5151515151515</v>
      </c>
      <c r="E317" s="2">
        <v>67</v>
      </c>
      <c r="F317" s="299">
        <v>2.5121859767529058E-2</v>
      </c>
      <c r="G317" s="14">
        <v>50.303030303030297</v>
      </c>
      <c r="H317" s="2">
        <v>7</v>
      </c>
      <c r="I317" s="299">
        <v>2.8089887640449437E-3</v>
      </c>
      <c r="J317" s="14">
        <v>6.0606059999999999</v>
      </c>
      <c r="K317" s="299">
        <v>-0.3</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1828</v>
      </c>
      <c r="B318" s="2">
        <v>37</v>
      </c>
      <c r="C318" s="299">
        <v>1.6393442622950821E-2</v>
      </c>
      <c r="D318" s="2">
        <v>35.757575757575701</v>
      </c>
      <c r="E318" s="2">
        <v>0</v>
      </c>
      <c r="F318" s="299">
        <v>0</v>
      </c>
      <c r="G318" s="14">
        <v>11.5151515151515</v>
      </c>
      <c r="H318" s="2">
        <v>0</v>
      </c>
      <c r="I318" s="299">
        <v>0</v>
      </c>
      <c r="J318" s="14">
        <v>12.727273</v>
      </c>
      <c r="K318" s="299">
        <v>-1</v>
      </c>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1768</v>
      </c>
      <c r="B319" s="2">
        <v>175</v>
      </c>
      <c r="C319" s="299">
        <v>7.7536552946389017E-2</v>
      </c>
      <c r="D319" s="2">
        <v>56.969696969696898</v>
      </c>
      <c r="E319" s="2">
        <v>305</v>
      </c>
      <c r="F319" s="299">
        <v>0.11436070491188602</v>
      </c>
      <c r="G319" s="14">
        <v>55.151515151515099</v>
      </c>
      <c r="H319" s="2">
        <v>259</v>
      </c>
      <c r="I319" s="299">
        <v>0.10393258426966293</v>
      </c>
      <c r="J319" s="14">
        <v>73.939390000000003</v>
      </c>
      <c r="K319" s="299">
        <v>0.48</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1824</v>
      </c>
      <c r="B320" s="2">
        <v>164</v>
      </c>
      <c r="C320" s="299">
        <v>7.2662826761187418E-2</v>
      </c>
      <c r="D320" s="2">
        <v>55.151515151515099</v>
      </c>
      <c r="E320" s="2">
        <v>246</v>
      </c>
      <c r="F320" s="299">
        <v>9.2238470191226093E-2</v>
      </c>
      <c r="G320" s="14">
        <v>50.909090909090899</v>
      </c>
      <c r="H320" s="2">
        <v>259</v>
      </c>
      <c r="I320" s="299">
        <v>0.10393258426966293</v>
      </c>
      <c r="J320" s="14">
        <v>73.939390000000003</v>
      </c>
      <c r="K320" s="299">
        <v>0.57926829268292679</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1825</v>
      </c>
      <c r="B321" s="2">
        <v>12</v>
      </c>
      <c r="C321" s="299">
        <v>5.316792202038104E-3</v>
      </c>
      <c r="D321" s="2">
        <v>11.5151515151515</v>
      </c>
      <c r="E321" s="2">
        <v>12</v>
      </c>
      <c r="F321" s="299">
        <v>4.4994375703037125E-3</v>
      </c>
      <c r="G321" s="14">
        <v>11.5151515151515</v>
      </c>
      <c r="H321" s="2">
        <v>25</v>
      </c>
      <c r="I321" s="299">
        <v>1.0032102728731942E-2</v>
      </c>
      <c r="J321" s="14">
        <v>18.181818</v>
      </c>
      <c r="K321" s="299">
        <v>1.0833333333333333</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1826</v>
      </c>
      <c r="B322" s="2">
        <v>92</v>
      </c>
      <c r="C322" s="299">
        <v>4.0762073548958798E-2</v>
      </c>
      <c r="D322" s="2">
        <v>43.030303030303003</v>
      </c>
      <c r="E322" s="2">
        <v>83</v>
      </c>
      <c r="F322" s="299">
        <v>3.1121109861267343E-2</v>
      </c>
      <c r="G322" s="14">
        <v>31.515151515151501</v>
      </c>
      <c r="H322" s="2">
        <v>73</v>
      </c>
      <c r="I322" s="299">
        <v>2.9293739967897272E-2</v>
      </c>
      <c r="J322" s="14">
        <v>38.181820000000002</v>
      </c>
      <c r="K322" s="299">
        <v>-0.20652173913043478</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1827</v>
      </c>
      <c r="B323" s="2">
        <v>60</v>
      </c>
      <c r="C323" s="299">
        <v>2.6583961010190518E-2</v>
      </c>
      <c r="D323" s="2">
        <v>32.121212121212103</v>
      </c>
      <c r="E323" s="2">
        <v>151</v>
      </c>
      <c r="F323" s="299">
        <v>5.6617922759655041E-2</v>
      </c>
      <c r="G323" s="14">
        <v>41.818181818181799</v>
      </c>
      <c r="H323" s="2">
        <v>161</v>
      </c>
      <c r="I323" s="299">
        <v>6.4606741573033713E-2</v>
      </c>
      <c r="J323" s="14">
        <v>64.242424</v>
      </c>
      <c r="K323" s="299">
        <v>1.6833333333333333</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1828</v>
      </c>
      <c r="B324" s="2">
        <v>11</v>
      </c>
      <c r="C324" s="299">
        <v>4.8737261852015946E-3</v>
      </c>
      <c r="D324" s="2">
        <v>10.303030303030299</v>
      </c>
      <c r="E324" s="2">
        <v>59</v>
      </c>
      <c r="F324" s="299">
        <v>2.2122234720659918E-2</v>
      </c>
      <c r="G324" s="14">
        <v>25.4545454545454</v>
      </c>
      <c r="H324" s="2">
        <v>0</v>
      </c>
      <c r="I324" s="299">
        <v>0</v>
      </c>
      <c r="J324" s="14">
        <v>12.727273</v>
      </c>
      <c r="K324" s="299">
        <v>-1</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1817</v>
      </c>
      <c r="B325" s="2">
        <v>1618</v>
      </c>
      <c r="C325" s="299">
        <v>0.71688081524147096</v>
      </c>
      <c r="D325" s="2">
        <v>124.84848484848401</v>
      </c>
      <c r="E325" s="2">
        <v>1746</v>
      </c>
      <c r="F325" s="299">
        <v>0.65466816647919013</v>
      </c>
      <c r="G325" s="14">
        <v>92.121212121212096</v>
      </c>
      <c r="H325" s="2">
        <v>1844</v>
      </c>
      <c r="I325" s="299">
        <v>0.7399678972712681</v>
      </c>
      <c r="J325" s="14">
        <v>122.42424</v>
      </c>
      <c r="K325" s="299">
        <v>0.13967861557478367</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1765</v>
      </c>
      <c r="B326" s="2">
        <v>1248</v>
      </c>
      <c r="C326" s="299">
        <v>0.5529463890119628</v>
      </c>
      <c r="D326" s="2">
        <v>122.424242424242</v>
      </c>
      <c r="E326" s="2">
        <v>1202</v>
      </c>
      <c r="F326" s="299">
        <v>0.45069366329208849</v>
      </c>
      <c r="G326" s="14">
        <v>87.272727272727195</v>
      </c>
      <c r="H326" s="2">
        <v>1359</v>
      </c>
      <c r="I326" s="299">
        <v>0.5453451043338684</v>
      </c>
      <c r="J326" s="14">
        <v>115.757576</v>
      </c>
      <c r="K326" s="299">
        <v>8.8942307692307696E-2</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1819</v>
      </c>
      <c r="B327" s="2">
        <v>751</v>
      </c>
      <c r="C327" s="299">
        <v>0.33274257864421797</v>
      </c>
      <c r="D327" s="2">
        <v>113.333333333333</v>
      </c>
      <c r="E327" s="2">
        <v>819</v>
      </c>
      <c r="F327" s="299">
        <v>0.30708661417322836</v>
      </c>
      <c r="G327" s="14">
        <v>79.393939393939405</v>
      </c>
      <c r="H327" s="2">
        <v>930</v>
      </c>
      <c r="I327" s="299">
        <v>0.37319422150882825</v>
      </c>
      <c r="J327" s="14">
        <v>101.21212</v>
      </c>
      <c r="K327" s="299">
        <v>0.23834886817576564</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1820</v>
      </c>
      <c r="B328" s="2">
        <v>163</v>
      </c>
      <c r="C328" s="299">
        <v>7.2219760744350908E-2</v>
      </c>
      <c r="D328" s="2">
        <v>66.6666666666666</v>
      </c>
      <c r="E328" s="2">
        <v>79</v>
      </c>
      <c r="F328" s="299">
        <v>2.962129733783277E-2</v>
      </c>
      <c r="G328" s="14">
        <v>29.696969696969699</v>
      </c>
      <c r="H328" s="2">
        <v>199</v>
      </c>
      <c r="I328" s="299">
        <v>7.9855537720706263E-2</v>
      </c>
      <c r="J328" s="14">
        <v>64.848489999999998</v>
      </c>
      <c r="K328" s="299">
        <v>0.22085889570552147</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1821</v>
      </c>
      <c r="B329" s="2">
        <v>198</v>
      </c>
      <c r="C329" s="299">
        <v>8.7727071333628712E-2</v>
      </c>
      <c r="D329" s="2">
        <v>61.818181818181799</v>
      </c>
      <c r="E329" s="2">
        <v>315</v>
      </c>
      <c r="F329" s="299">
        <v>0.11811023622047244</v>
      </c>
      <c r="G329" s="14">
        <v>60.606060606060602</v>
      </c>
      <c r="H329" s="2">
        <v>118</v>
      </c>
      <c r="I329" s="299">
        <v>4.7351524879614769E-2</v>
      </c>
      <c r="J329" s="14">
        <v>43.030304000000001</v>
      </c>
      <c r="K329" s="299">
        <v>-0.40404040404040403</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1822</v>
      </c>
      <c r="B330" s="2">
        <v>390</v>
      </c>
      <c r="C330" s="299">
        <v>0.17279574656623836</v>
      </c>
      <c r="D330" s="2">
        <v>83.030303030303003</v>
      </c>
      <c r="E330" s="2">
        <v>425</v>
      </c>
      <c r="F330" s="299">
        <v>0.15935508061492312</v>
      </c>
      <c r="G330" s="14">
        <v>64.848484848484802</v>
      </c>
      <c r="H330" s="2">
        <v>613</v>
      </c>
      <c r="I330" s="299">
        <v>0.24598715890850723</v>
      </c>
      <c r="J330" s="14">
        <v>89.090909999999994</v>
      </c>
      <c r="K330" s="299">
        <v>0.57179487179487176</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1823</v>
      </c>
      <c r="B331" s="2">
        <v>497</v>
      </c>
      <c r="C331" s="299">
        <v>0.22020381036774481</v>
      </c>
      <c r="D331" s="2">
        <v>90.909090909090907</v>
      </c>
      <c r="E331" s="2">
        <v>383</v>
      </c>
      <c r="F331" s="299">
        <v>0.14360704911886013</v>
      </c>
      <c r="G331" s="14">
        <v>52.121212121212103</v>
      </c>
      <c r="H331" s="2">
        <v>429</v>
      </c>
      <c r="I331" s="299">
        <v>0.17215088282504012</v>
      </c>
      <c r="J331" s="14">
        <v>76.363640000000004</v>
      </c>
      <c r="K331" s="299">
        <v>-0.13682092555331993</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1766</v>
      </c>
      <c r="B332" s="2">
        <v>370</v>
      </c>
      <c r="C332" s="299">
        <v>0.16393442622950818</v>
      </c>
      <c r="D332" s="2">
        <v>76.363636363636303</v>
      </c>
      <c r="E332" s="2">
        <v>544</v>
      </c>
      <c r="F332" s="299">
        <v>0.20397450318710161</v>
      </c>
      <c r="G332" s="14">
        <v>72.727272727272705</v>
      </c>
      <c r="H332" s="2">
        <v>485</v>
      </c>
      <c r="I332" s="299">
        <v>0.19462279293739967</v>
      </c>
      <c r="J332" s="14">
        <v>81.818183899999994</v>
      </c>
      <c r="K332" s="299">
        <v>0.3108108108108108</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1767</v>
      </c>
      <c r="B333" s="2">
        <v>186</v>
      </c>
      <c r="C333" s="299">
        <v>8.2410279131590602E-2</v>
      </c>
      <c r="D333" s="2">
        <v>61.212121212121197</v>
      </c>
      <c r="E333" s="2">
        <v>251</v>
      </c>
      <c r="F333" s="299">
        <v>9.4113235845519311E-2</v>
      </c>
      <c r="G333" s="14">
        <v>56.969696969696898</v>
      </c>
      <c r="H333" s="2">
        <v>96</v>
      </c>
      <c r="I333" s="299">
        <v>3.8523274478330656E-2</v>
      </c>
      <c r="J333" s="14">
        <v>39.393940000000001</v>
      </c>
      <c r="K333" s="299">
        <v>-0.4838709677419355</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1824</v>
      </c>
      <c r="B334" s="2">
        <v>123</v>
      </c>
      <c r="C334" s="299">
        <v>5.449712007089056E-2</v>
      </c>
      <c r="D334" s="2">
        <v>47.878787878787797</v>
      </c>
      <c r="E334" s="2">
        <v>176</v>
      </c>
      <c r="F334" s="299">
        <v>6.5991751031121107E-2</v>
      </c>
      <c r="G334" s="14">
        <v>53.3333333333333</v>
      </c>
      <c r="H334" s="2">
        <v>44</v>
      </c>
      <c r="I334" s="299">
        <v>1.7656500802568219E-2</v>
      </c>
      <c r="J334" s="14">
        <v>24.242424</v>
      </c>
      <c r="K334" s="299">
        <v>-0.64227642276422769</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1825</v>
      </c>
      <c r="B335" s="2">
        <v>21</v>
      </c>
      <c r="C335" s="299">
        <v>9.3043863535666807E-3</v>
      </c>
      <c r="D335" s="2">
        <v>18.7878787878787</v>
      </c>
      <c r="E335" s="2">
        <v>96</v>
      </c>
      <c r="F335" s="299">
        <v>3.59955005624297E-2</v>
      </c>
      <c r="G335" s="14">
        <v>45.454545454545404</v>
      </c>
      <c r="H335" s="2">
        <v>10</v>
      </c>
      <c r="I335" s="299">
        <v>4.0128410914927765E-3</v>
      </c>
      <c r="J335" s="14">
        <v>9.6969700000000003</v>
      </c>
      <c r="K335" s="299">
        <v>-0.52380952380952384</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1826</v>
      </c>
      <c r="B336" s="2">
        <v>59</v>
      </c>
      <c r="C336" s="299">
        <v>2.6140894993354008E-2</v>
      </c>
      <c r="D336" s="2">
        <v>39.393939393939398</v>
      </c>
      <c r="E336" s="2">
        <v>35</v>
      </c>
      <c r="F336" s="299">
        <v>1.3123359580052493E-2</v>
      </c>
      <c r="G336" s="14">
        <v>20</v>
      </c>
      <c r="H336" s="2">
        <v>24</v>
      </c>
      <c r="I336" s="299">
        <v>9.630818619582664E-3</v>
      </c>
      <c r="J336" s="14">
        <v>20.606059999999999</v>
      </c>
      <c r="K336" s="299">
        <v>-0.59322033898305082</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1827</v>
      </c>
      <c r="B337" s="2">
        <v>43</v>
      </c>
      <c r="C337" s="299">
        <v>1.9051838723969872E-2</v>
      </c>
      <c r="D337" s="2">
        <v>24.2424242424242</v>
      </c>
      <c r="E337" s="2">
        <v>45</v>
      </c>
      <c r="F337" s="299">
        <v>1.6872890888638921E-2</v>
      </c>
      <c r="G337" s="14">
        <v>17.5757575757575</v>
      </c>
      <c r="H337" s="2">
        <v>10</v>
      </c>
      <c r="I337" s="299">
        <v>4.0128410914927765E-3</v>
      </c>
      <c r="J337" s="14">
        <v>9.6969700000000003</v>
      </c>
      <c r="K337" s="299">
        <v>-0.76744186046511631</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1828</v>
      </c>
      <c r="B338" s="2">
        <v>63</v>
      </c>
      <c r="C338" s="299">
        <v>2.7913159060700046E-2</v>
      </c>
      <c r="D338" s="2">
        <v>37.5757575757575</v>
      </c>
      <c r="E338" s="2">
        <v>75</v>
      </c>
      <c r="F338" s="299">
        <v>2.81214848143982E-2</v>
      </c>
      <c r="G338" s="14">
        <v>29.696969696969699</v>
      </c>
      <c r="H338" s="2">
        <v>52</v>
      </c>
      <c r="I338" s="299">
        <v>2.0866773675762441E-2</v>
      </c>
      <c r="J338" s="14">
        <v>29.69697</v>
      </c>
      <c r="K338" s="299">
        <v>-0.17460317460317459</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1768</v>
      </c>
      <c r="B339" s="2">
        <v>184</v>
      </c>
      <c r="C339" s="299">
        <v>8.1524147097917596E-2</v>
      </c>
      <c r="D339" s="2">
        <v>60</v>
      </c>
      <c r="E339" s="2">
        <v>293</v>
      </c>
      <c r="F339" s="299">
        <v>0.1098612673415823</v>
      </c>
      <c r="G339" s="14">
        <v>52.121212121212103</v>
      </c>
      <c r="H339" s="2">
        <v>389</v>
      </c>
      <c r="I339" s="299">
        <v>0.15609951845906903</v>
      </c>
      <c r="J339" s="14">
        <v>66.060609999999997</v>
      </c>
      <c r="K339" s="299">
        <v>1.1141304347826086</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1824</v>
      </c>
      <c r="B340" s="2">
        <v>140</v>
      </c>
      <c r="C340" s="299">
        <v>6.2029242357111207E-2</v>
      </c>
      <c r="D340" s="2">
        <v>49.090909090909101</v>
      </c>
      <c r="E340" s="2">
        <v>185</v>
      </c>
      <c r="F340" s="299">
        <v>6.9366329208848887E-2</v>
      </c>
      <c r="G340" s="14">
        <v>47.878787878787797</v>
      </c>
      <c r="H340" s="2">
        <v>301</v>
      </c>
      <c r="I340" s="299">
        <v>0.12078651685393259</v>
      </c>
      <c r="J340" s="14">
        <v>63.636364</v>
      </c>
      <c r="K340" s="299">
        <v>1.1499999999999999</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1825</v>
      </c>
      <c r="B341" s="2">
        <v>25</v>
      </c>
      <c r="C341" s="299">
        <v>1.1076650420912717E-2</v>
      </c>
      <c r="D341" s="2">
        <v>24.2424242424242</v>
      </c>
      <c r="E341" s="2">
        <v>12</v>
      </c>
      <c r="F341" s="299">
        <v>4.4994375703037125E-3</v>
      </c>
      <c r="G341" s="14">
        <v>7.8787878787878798</v>
      </c>
      <c r="H341" s="2">
        <v>49</v>
      </c>
      <c r="I341" s="299">
        <v>1.9662921348314606E-2</v>
      </c>
      <c r="J341" s="14">
        <v>26.666665999999999</v>
      </c>
      <c r="K341" s="299">
        <v>0.96</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1826</v>
      </c>
      <c r="B342" s="2">
        <v>66</v>
      </c>
      <c r="C342" s="299">
        <v>2.9242357111209569E-2</v>
      </c>
      <c r="D342" s="2">
        <v>31.515151515151501</v>
      </c>
      <c r="E342" s="2">
        <v>63</v>
      </c>
      <c r="F342" s="299">
        <v>2.3622047244094488E-2</v>
      </c>
      <c r="G342" s="14">
        <v>26.6666666666666</v>
      </c>
      <c r="H342" s="2">
        <v>24</v>
      </c>
      <c r="I342" s="299">
        <v>9.630818619582664E-3</v>
      </c>
      <c r="J342" s="14">
        <v>16.969695999999999</v>
      </c>
      <c r="K342" s="299">
        <v>-0.63636363636363635</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1827</v>
      </c>
      <c r="B343" s="2">
        <v>49</v>
      </c>
      <c r="C343" s="299">
        <v>2.1710234824988923E-2</v>
      </c>
      <c r="D343" s="2">
        <v>27.878787878787801</v>
      </c>
      <c r="E343" s="2">
        <v>110</v>
      </c>
      <c r="F343" s="299">
        <v>4.1244844394450697E-2</v>
      </c>
      <c r="G343" s="14">
        <v>42.424242424242401</v>
      </c>
      <c r="H343" s="2">
        <v>228</v>
      </c>
      <c r="I343" s="299">
        <v>9.1492776886035312E-2</v>
      </c>
      <c r="J343" s="14">
        <v>56.363636</v>
      </c>
      <c r="K343" s="299">
        <v>3.6530612244897958</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1828</v>
      </c>
      <c r="B344" s="2">
        <v>44</v>
      </c>
      <c r="C344" s="299">
        <v>1.9494904740806378E-2</v>
      </c>
      <c r="D344" s="2">
        <v>30.909090909090899</v>
      </c>
      <c r="E344" s="2">
        <v>108</v>
      </c>
      <c r="F344" s="299">
        <v>4.0494938132733409E-2</v>
      </c>
      <c r="G344" s="14">
        <v>28.484848484848399</v>
      </c>
      <c r="H344" s="2">
        <v>88</v>
      </c>
      <c r="I344" s="299">
        <v>3.5313001605136438E-2</v>
      </c>
      <c r="J344" s="14">
        <v>13.333333</v>
      </c>
      <c r="K344" s="299">
        <v>1</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297" t="s">
        <v>1829</v>
      </c>
      <c r="B346" s="297"/>
      <c r="C346" s="297"/>
      <c r="D346" s="297"/>
      <c r="E346" s="297"/>
      <c r="F346" s="297"/>
      <c r="G346" s="297"/>
      <c r="H346" s="297"/>
      <c r="I346" s="297"/>
      <c r="J346" s="297"/>
      <c r="K346" s="297"/>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98" t="s">
        <v>1703</v>
      </c>
      <c r="C347" s="298"/>
      <c r="D347" s="298" t="s">
        <v>1704</v>
      </c>
      <c r="E347" s="298" t="s">
        <v>1703</v>
      </c>
      <c r="F347" s="298"/>
      <c r="G347" s="298" t="s">
        <v>1704</v>
      </c>
      <c r="H347" s="298" t="s">
        <v>1703</v>
      </c>
      <c r="I347" s="298"/>
      <c r="J347" s="298" t="s">
        <v>1704</v>
      </c>
      <c r="K347" t="s">
        <v>173</v>
      </c>
      <c r="L347" s="207" t="s">
        <v>1703</v>
      </c>
      <c r="M347" s="207"/>
      <c r="N347" s="207" t="s">
        <v>1704</v>
      </c>
      <c r="O347" s="207" t="s">
        <v>1703</v>
      </c>
      <c r="P347" s="207"/>
      <c r="Q347" s="207" t="s">
        <v>1704</v>
      </c>
      <c r="R347" s="207" t="s">
        <v>1703</v>
      </c>
      <c r="S347" s="207"/>
      <c r="T347" s="207" t="s">
        <v>1704</v>
      </c>
      <c r="U347" t="s">
        <v>173</v>
      </c>
      <c r="V347" s="207" t="s">
        <v>1703</v>
      </c>
      <c r="W347" s="207"/>
      <c r="X347" s="207" t="s">
        <v>1704</v>
      </c>
      <c r="Y347" s="207" t="s">
        <v>1703</v>
      </c>
      <c r="Z347" s="207"/>
      <c r="AA347" s="207" t="s">
        <v>1704</v>
      </c>
      <c r="AB347" s="207" t="s">
        <v>1703</v>
      </c>
      <c r="AC347" s="207"/>
      <c r="AD347" s="207" t="s">
        <v>1704</v>
      </c>
      <c r="AE347" t="s">
        <v>173</v>
      </c>
    </row>
    <row r="348" spans="1:31" x14ac:dyDescent="0.3">
      <c r="A348" t="s">
        <v>175</v>
      </c>
      <c r="B348" s="2">
        <v>1732</v>
      </c>
      <c r="C348" t="s">
        <v>173</v>
      </c>
      <c r="D348" s="2">
        <v>115.151515151515</v>
      </c>
      <c r="E348" s="2">
        <v>2346</v>
      </c>
      <c r="F348" t="s">
        <v>173</v>
      </c>
      <c r="G348" s="14">
        <v>83.636363636363598</v>
      </c>
      <c r="H348" s="2">
        <v>2076</v>
      </c>
      <c r="I348" t="s">
        <v>173</v>
      </c>
      <c r="J348" s="14">
        <v>114.545456</v>
      </c>
      <c r="K348" s="299">
        <v>0.19861431870669746</v>
      </c>
      <c r="L348" s="2">
        <v>129669</v>
      </c>
      <c r="M348" s="27" t="s">
        <v>173</v>
      </c>
      <c r="N348" s="2">
        <v>1052.72727272727</v>
      </c>
      <c r="O348" s="2">
        <v>151217</v>
      </c>
      <c r="P348" s="27" t="s">
        <v>173</v>
      </c>
      <c r="Q348" s="14">
        <v>1147.27272727272</v>
      </c>
      <c r="R348" s="2">
        <v>142686</v>
      </c>
      <c r="S348" s="27" t="s">
        <v>173</v>
      </c>
      <c r="T348" s="14">
        <v>1060</v>
      </c>
      <c r="U348" s="27">
        <v>0.10038636836869259</v>
      </c>
      <c r="V348" s="2">
        <v>5447834</v>
      </c>
      <c r="W348" s="27" t="s">
        <v>173</v>
      </c>
      <c r="X348" s="2">
        <v>10901</v>
      </c>
      <c r="Y348" s="2">
        <v>5653551</v>
      </c>
      <c r="Z348" s="27" t="s">
        <v>173</v>
      </c>
      <c r="AA348" s="14">
        <v>10887.88</v>
      </c>
      <c r="AB348" s="2">
        <v>5369779</v>
      </c>
      <c r="AC348" s="27" t="s">
        <v>173</v>
      </c>
      <c r="AD348" s="14">
        <v>11397.58</v>
      </c>
      <c r="AE348" s="27">
        <v>-1.4E-2</v>
      </c>
    </row>
    <row r="349" spans="1:31" x14ac:dyDescent="0.3">
      <c r="A349" t="s">
        <v>1801</v>
      </c>
      <c r="B349" s="2">
        <v>537</v>
      </c>
      <c r="C349" s="299">
        <v>0.3100461893764434</v>
      </c>
      <c r="D349" s="2">
        <v>87.878787878787904</v>
      </c>
      <c r="E349" s="2">
        <v>863</v>
      </c>
      <c r="F349" s="299">
        <v>0.3678601875532822</v>
      </c>
      <c r="G349" s="14">
        <v>83.636363636363598</v>
      </c>
      <c r="H349" s="2">
        <v>585</v>
      </c>
      <c r="I349" s="299">
        <v>0.28179190751445088</v>
      </c>
      <c r="J349" s="14">
        <v>90.303030000000007</v>
      </c>
      <c r="K349" s="299">
        <v>8.9385474860335198E-2</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1765</v>
      </c>
      <c r="B350" s="2">
        <v>353</v>
      </c>
      <c r="C350" s="299">
        <v>0.203810623556582</v>
      </c>
      <c r="D350" s="2">
        <v>78.181818181818201</v>
      </c>
      <c r="E350" s="2">
        <v>421</v>
      </c>
      <c r="F350" s="299">
        <v>0.1794543904518329</v>
      </c>
      <c r="G350" s="14">
        <v>74.545454545454504</v>
      </c>
      <c r="H350" s="2">
        <v>348</v>
      </c>
      <c r="I350" s="299">
        <v>0.16763005780346821</v>
      </c>
      <c r="J350" s="14">
        <v>80</v>
      </c>
      <c r="K350" s="299">
        <v>-1.4164305949008499E-2</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1819</v>
      </c>
      <c r="B351" s="2">
        <v>353</v>
      </c>
      <c r="C351" s="299">
        <v>0.203810623556582</v>
      </c>
      <c r="D351" s="2">
        <v>78.181818181818201</v>
      </c>
      <c r="E351" s="2">
        <v>405</v>
      </c>
      <c r="F351" s="299">
        <v>0.17263427109974425</v>
      </c>
      <c r="G351" s="14">
        <v>73.939393939393895</v>
      </c>
      <c r="H351" s="2">
        <v>310</v>
      </c>
      <c r="I351" s="299">
        <v>0.14932562620423892</v>
      </c>
      <c r="J351" s="14">
        <v>74.545455899999993</v>
      </c>
      <c r="K351" s="299">
        <v>-0.12181303116147309</v>
      </c>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1820</v>
      </c>
      <c r="B352" s="2">
        <v>78</v>
      </c>
      <c r="C352" s="299">
        <v>4.5034642032332567E-2</v>
      </c>
      <c r="D352" s="2">
        <v>38.787878787878697</v>
      </c>
      <c r="E352" s="2">
        <v>9</v>
      </c>
      <c r="F352" s="299">
        <v>3.8363171355498722E-3</v>
      </c>
      <c r="G352" s="14">
        <v>8.4848484848484809</v>
      </c>
      <c r="H352" s="2">
        <v>18</v>
      </c>
      <c r="I352" s="299">
        <v>8.670520231213872E-3</v>
      </c>
      <c r="J352" s="14">
        <v>12.121212</v>
      </c>
      <c r="K352" s="299">
        <v>-0.76923076923076927</v>
      </c>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1821</v>
      </c>
      <c r="B353" s="2">
        <v>131</v>
      </c>
      <c r="C353" s="299">
        <v>7.5635103926097E-2</v>
      </c>
      <c r="D353" s="2">
        <v>48.484848484848399</v>
      </c>
      <c r="E353" s="2">
        <v>256</v>
      </c>
      <c r="F353" s="299">
        <v>0.10912190963341858</v>
      </c>
      <c r="G353" s="14">
        <v>65.454545454545396</v>
      </c>
      <c r="H353" s="2">
        <v>125</v>
      </c>
      <c r="I353" s="299">
        <v>6.0211946050096339E-2</v>
      </c>
      <c r="J353" s="14">
        <v>44.242424</v>
      </c>
      <c r="K353" s="299">
        <v>-4.5801526717557252E-2</v>
      </c>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1822</v>
      </c>
      <c r="B354" s="2">
        <v>144</v>
      </c>
      <c r="C354" s="299">
        <v>8.3140877598152418E-2</v>
      </c>
      <c r="D354" s="2">
        <v>52.727272727272698</v>
      </c>
      <c r="E354" s="2">
        <v>140</v>
      </c>
      <c r="F354" s="299">
        <v>5.9676044330775786E-2</v>
      </c>
      <c r="G354" s="14">
        <v>44.2424242424242</v>
      </c>
      <c r="H354" s="2">
        <v>167</v>
      </c>
      <c r="I354" s="299">
        <v>8.0443159922928706E-2</v>
      </c>
      <c r="J354" s="14">
        <v>55.151516000000001</v>
      </c>
      <c r="K354" s="299">
        <v>0.15972222222222221</v>
      </c>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1823</v>
      </c>
      <c r="B355" s="2">
        <v>0</v>
      </c>
      <c r="C355" s="299">
        <v>0</v>
      </c>
      <c r="D355" s="2">
        <v>80</v>
      </c>
      <c r="E355" s="2">
        <v>16</v>
      </c>
      <c r="F355" s="299">
        <v>6.8201193520886615E-3</v>
      </c>
      <c r="G355" s="14">
        <v>10.909090909090899</v>
      </c>
      <c r="H355" s="2">
        <v>38</v>
      </c>
      <c r="I355" s="299">
        <v>1.8304431599229287E-2</v>
      </c>
      <c r="J355" s="14">
        <v>31.515152</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1766</v>
      </c>
      <c r="B356" s="2">
        <v>184</v>
      </c>
      <c r="C356" s="299">
        <v>0.10623556581986143</v>
      </c>
      <c r="D356" s="2">
        <v>60</v>
      </c>
      <c r="E356" s="2">
        <v>442</v>
      </c>
      <c r="F356" s="299">
        <v>0.18840579710144928</v>
      </c>
      <c r="G356" s="14">
        <v>69.696969696969703</v>
      </c>
      <c r="H356" s="2">
        <v>237</v>
      </c>
      <c r="I356" s="299">
        <v>0.11416184971098266</v>
      </c>
      <c r="J356" s="14">
        <v>73.333335899999994</v>
      </c>
      <c r="K356" s="299">
        <v>0.28804347826086957</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1767</v>
      </c>
      <c r="B357" s="2">
        <v>37</v>
      </c>
      <c r="C357" s="299">
        <v>2.1362586605080832E-2</v>
      </c>
      <c r="D357" s="2">
        <v>35.757575757575701</v>
      </c>
      <c r="E357" s="2">
        <v>156</v>
      </c>
      <c r="F357" s="299">
        <v>6.6496163682864456E-2</v>
      </c>
      <c r="G357" s="14">
        <v>61.818181818181799</v>
      </c>
      <c r="H357" s="2">
        <v>7</v>
      </c>
      <c r="I357" s="299">
        <v>3.3718689788053949E-3</v>
      </c>
      <c r="J357" s="14">
        <v>6.0606059999999999</v>
      </c>
      <c r="K357" s="299">
        <v>-0.81081081081081086</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1824</v>
      </c>
      <c r="B358" s="2">
        <v>0</v>
      </c>
      <c r="C358" s="299">
        <v>0</v>
      </c>
      <c r="D358" s="2">
        <v>80</v>
      </c>
      <c r="E358" s="2">
        <v>156</v>
      </c>
      <c r="F358" s="299">
        <v>6.6496163682864456E-2</v>
      </c>
      <c r="G358" s="14">
        <v>61.818181818181799</v>
      </c>
      <c r="H358" s="2">
        <v>7</v>
      </c>
      <c r="I358" s="299">
        <v>3.3718689788053949E-3</v>
      </c>
      <c r="J358" s="14">
        <v>6.0606059999999999</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1825</v>
      </c>
      <c r="B359" s="2">
        <v>0</v>
      </c>
      <c r="C359" s="299">
        <v>0</v>
      </c>
      <c r="D359" s="2">
        <v>80</v>
      </c>
      <c r="E359" s="2">
        <v>90</v>
      </c>
      <c r="F359" s="299">
        <v>3.8363171355498722E-2</v>
      </c>
      <c r="G359" s="14">
        <v>38.181818181818102</v>
      </c>
      <c r="H359" s="2">
        <v>0</v>
      </c>
      <c r="I359" s="299">
        <v>0</v>
      </c>
      <c r="J359" s="14">
        <v>12.727273</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1826</v>
      </c>
      <c r="B360" s="2">
        <v>0</v>
      </c>
      <c r="C360" s="299">
        <v>0</v>
      </c>
      <c r="D360" s="2">
        <v>80</v>
      </c>
      <c r="E360" s="2">
        <v>9</v>
      </c>
      <c r="F360" s="299">
        <v>3.8363171355498722E-3</v>
      </c>
      <c r="G360" s="14">
        <v>9.0909090909090899</v>
      </c>
      <c r="H360" s="2">
        <v>0</v>
      </c>
      <c r="I360" s="299">
        <v>0</v>
      </c>
      <c r="J360" s="14">
        <v>12.727273</v>
      </c>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1827</v>
      </c>
      <c r="B361" s="2">
        <v>0</v>
      </c>
      <c r="C361" s="299">
        <v>0</v>
      </c>
      <c r="D361" s="2">
        <v>80</v>
      </c>
      <c r="E361" s="2">
        <v>57</v>
      </c>
      <c r="F361" s="299">
        <v>2.4296675191815855E-2</v>
      </c>
      <c r="G361" s="14">
        <v>49.696969696969703</v>
      </c>
      <c r="H361" s="2">
        <v>7</v>
      </c>
      <c r="I361" s="299">
        <v>3.3718689788053949E-3</v>
      </c>
      <c r="J361" s="14">
        <v>6.0606059999999999</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1828</v>
      </c>
      <c r="B362" s="2">
        <v>37</v>
      </c>
      <c r="C362" s="299">
        <v>2.1362586605080832E-2</v>
      </c>
      <c r="D362" s="2">
        <v>35.757575757575701</v>
      </c>
      <c r="E362" s="2">
        <v>0</v>
      </c>
      <c r="F362" s="299">
        <v>0</v>
      </c>
      <c r="G362" s="14">
        <v>11.5151515151515</v>
      </c>
      <c r="H362" s="2">
        <v>0</v>
      </c>
      <c r="I362" s="299">
        <v>0</v>
      </c>
      <c r="J362" s="14">
        <v>12.727273</v>
      </c>
      <c r="K362" s="299">
        <v>-1</v>
      </c>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1768</v>
      </c>
      <c r="B363" s="2">
        <v>147</v>
      </c>
      <c r="C363" s="299">
        <v>8.4872979214780597E-2</v>
      </c>
      <c r="D363" s="2">
        <v>52.121212121212103</v>
      </c>
      <c r="E363" s="2">
        <v>286</v>
      </c>
      <c r="F363" s="299">
        <v>0.12190963341858482</v>
      </c>
      <c r="G363" s="14">
        <v>53.3333333333333</v>
      </c>
      <c r="H363" s="2">
        <v>230</v>
      </c>
      <c r="I363" s="299">
        <v>0.11078998073217726</v>
      </c>
      <c r="J363" s="14">
        <v>72.727270000000004</v>
      </c>
      <c r="K363" s="299">
        <v>0.56462585034013602</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1824</v>
      </c>
      <c r="B364" s="2">
        <v>136</v>
      </c>
      <c r="C364" s="299">
        <v>7.8521939953810627E-2</v>
      </c>
      <c r="D364" s="2">
        <v>50.303030303030297</v>
      </c>
      <c r="E364" s="2">
        <v>227</v>
      </c>
      <c r="F364" s="299">
        <v>9.676044330775789E-2</v>
      </c>
      <c r="G364" s="14">
        <v>49.090909090909101</v>
      </c>
      <c r="H364" s="2">
        <v>230</v>
      </c>
      <c r="I364" s="299">
        <v>0.11078998073217726</v>
      </c>
      <c r="J364" s="14">
        <v>72.727270000000004</v>
      </c>
      <c r="K364" s="299">
        <v>0.69117647058823528</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1825</v>
      </c>
      <c r="B365" s="2">
        <v>12</v>
      </c>
      <c r="C365" s="299">
        <v>6.9284064665127024E-3</v>
      </c>
      <c r="D365" s="2">
        <v>11.5151515151515</v>
      </c>
      <c r="E365" s="2">
        <v>12</v>
      </c>
      <c r="F365" s="299">
        <v>5.1150895140664966E-3</v>
      </c>
      <c r="G365" s="14">
        <v>11.5151515151515</v>
      </c>
      <c r="H365" s="2">
        <v>25</v>
      </c>
      <c r="I365" s="299">
        <v>1.2042389210019268E-2</v>
      </c>
      <c r="J365" s="14">
        <v>18.181818</v>
      </c>
      <c r="K365" s="299">
        <v>1.0833333333333333</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1826</v>
      </c>
      <c r="B366" s="2">
        <v>92</v>
      </c>
      <c r="C366" s="299">
        <v>5.3117782909930716E-2</v>
      </c>
      <c r="D366" s="2">
        <v>43.030303030303003</v>
      </c>
      <c r="E366" s="2">
        <v>70</v>
      </c>
      <c r="F366" s="299">
        <v>2.9838022165387893E-2</v>
      </c>
      <c r="G366" s="14">
        <v>29.696969696969699</v>
      </c>
      <c r="H366" s="2">
        <v>57</v>
      </c>
      <c r="I366" s="299">
        <v>2.7456647398843931E-2</v>
      </c>
      <c r="J366" s="14">
        <v>35.151516000000001</v>
      </c>
      <c r="K366" s="299">
        <v>-0.38043478260869568</v>
      </c>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1827</v>
      </c>
      <c r="B367" s="2">
        <v>32</v>
      </c>
      <c r="C367" s="299">
        <v>1.8475750577367205E-2</v>
      </c>
      <c r="D367" s="2">
        <v>22.424242424242401</v>
      </c>
      <c r="E367" s="2">
        <v>145</v>
      </c>
      <c r="F367" s="299">
        <v>6.1807331628303493E-2</v>
      </c>
      <c r="G367" s="14">
        <v>40.606060606060602</v>
      </c>
      <c r="H367" s="2">
        <v>148</v>
      </c>
      <c r="I367" s="299">
        <v>7.1290944123314062E-2</v>
      </c>
      <c r="J367" s="14">
        <v>63.030304000000001</v>
      </c>
      <c r="K367" s="299">
        <v>3.625</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1828</v>
      </c>
      <c r="B368" s="2">
        <v>11</v>
      </c>
      <c r="C368" s="299">
        <v>6.3510392609699767E-3</v>
      </c>
      <c r="D368" s="2">
        <v>10.303030303030299</v>
      </c>
      <c r="E368" s="2">
        <v>59</v>
      </c>
      <c r="F368" s="299">
        <v>2.514919011082694E-2</v>
      </c>
      <c r="G368" s="14">
        <v>25.4545454545454</v>
      </c>
      <c r="H368" s="2">
        <v>0</v>
      </c>
      <c r="I368" s="299">
        <v>0</v>
      </c>
      <c r="J368" s="14">
        <v>12.727273</v>
      </c>
      <c r="K368" s="299">
        <v>-1</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1817</v>
      </c>
      <c r="B369" s="2">
        <v>1195</v>
      </c>
      <c r="C369" s="299">
        <v>0.68995381062355654</v>
      </c>
      <c r="D369" s="2">
        <v>120</v>
      </c>
      <c r="E369" s="2">
        <v>1483</v>
      </c>
      <c r="F369" s="299">
        <v>0.6321398124467178</v>
      </c>
      <c r="G369" s="14">
        <v>99.393939393939405</v>
      </c>
      <c r="H369" s="2">
        <v>1491</v>
      </c>
      <c r="I369" s="299">
        <v>0.71820809248554918</v>
      </c>
      <c r="J369" s="14">
        <v>138.18182400000001</v>
      </c>
      <c r="K369" s="299">
        <v>0.24769874476987447</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1765</v>
      </c>
      <c r="B370" s="2">
        <v>961</v>
      </c>
      <c r="C370" s="299">
        <v>0.55484988452655892</v>
      </c>
      <c r="D370" s="2">
        <v>111.515151515151</v>
      </c>
      <c r="E370" s="2">
        <v>1000</v>
      </c>
      <c r="F370" s="299">
        <v>0.42625745950554134</v>
      </c>
      <c r="G370" s="14">
        <v>95.151515151515099</v>
      </c>
      <c r="H370" s="2">
        <v>1096</v>
      </c>
      <c r="I370" s="299">
        <v>0.52793834296724473</v>
      </c>
      <c r="J370" s="14">
        <v>124.242424</v>
      </c>
      <c r="K370" s="299">
        <v>0.1404786680541103</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1819</v>
      </c>
      <c r="B371" s="2">
        <v>585</v>
      </c>
      <c r="C371" s="299">
        <v>0.33775981524249421</v>
      </c>
      <c r="D371" s="2">
        <v>98.181818181818201</v>
      </c>
      <c r="E371" s="2">
        <v>705</v>
      </c>
      <c r="F371" s="299">
        <v>0.30051150895140666</v>
      </c>
      <c r="G371" s="14">
        <v>84.848484848484802</v>
      </c>
      <c r="H371" s="2">
        <v>740</v>
      </c>
      <c r="I371" s="299">
        <v>0.35645472061657035</v>
      </c>
      <c r="J371" s="14">
        <v>107.272728</v>
      </c>
      <c r="K371" s="299">
        <v>0.26495726495726496</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1820</v>
      </c>
      <c r="B372" s="2">
        <v>109</v>
      </c>
      <c r="C372" s="299">
        <v>6.2933025404157045E-2</v>
      </c>
      <c r="D372" s="2">
        <v>58.181818181818201</v>
      </c>
      <c r="E372" s="2">
        <v>70</v>
      </c>
      <c r="F372" s="299">
        <v>2.9838022165387893E-2</v>
      </c>
      <c r="G372" s="14">
        <v>29.696969696969699</v>
      </c>
      <c r="H372" s="2">
        <v>180</v>
      </c>
      <c r="I372" s="299">
        <v>8.6705202312138727E-2</v>
      </c>
      <c r="J372" s="14">
        <v>61.212119999999999</v>
      </c>
      <c r="K372" s="299">
        <v>0.65137614678899081</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1821</v>
      </c>
      <c r="B373" s="2">
        <v>144</v>
      </c>
      <c r="C373" s="299">
        <v>8.3140877598152418E-2</v>
      </c>
      <c r="D373" s="2">
        <v>59.393939393939398</v>
      </c>
      <c r="E373" s="2">
        <v>281</v>
      </c>
      <c r="F373" s="299">
        <v>0.11977834612105712</v>
      </c>
      <c r="G373" s="14">
        <v>58.787878787878803</v>
      </c>
      <c r="H373" s="2">
        <v>108</v>
      </c>
      <c r="I373" s="299">
        <v>5.2023121387283239E-2</v>
      </c>
      <c r="J373" s="14">
        <v>45.4545441</v>
      </c>
      <c r="K373" s="299">
        <v>-0.25</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1822</v>
      </c>
      <c r="B374" s="2">
        <v>332</v>
      </c>
      <c r="C374" s="299">
        <v>0.19168591224018475</v>
      </c>
      <c r="D374" s="2">
        <v>80.606060606060595</v>
      </c>
      <c r="E374" s="2">
        <v>354</v>
      </c>
      <c r="F374" s="299">
        <v>0.15089514066496162</v>
      </c>
      <c r="G374" s="14">
        <v>60.606060606060602</v>
      </c>
      <c r="H374" s="2">
        <v>452</v>
      </c>
      <c r="I374" s="299">
        <v>0.21772639691714837</v>
      </c>
      <c r="J374" s="14">
        <v>79.393936199999999</v>
      </c>
      <c r="K374" s="299">
        <v>0.36144578313253012</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1823</v>
      </c>
      <c r="B375" s="2">
        <v>376</v>
      </c>
      <c r="C375" s="299">
        <v>0.21709006928406466</v>
      </c>
      <c r="D375" s="2">
        <v>72.121212121212096</v>
      </c>
      <c r="E375" s="2">
        <v>295</v>
      </c>
      <c r="F375" s="299">
        <v>0.12574595055413471</v>
      </c>
      <c r="G375" s="14">
        <v>54.545454545454497</v>
      </c>
      <c r="H375" s="2">
        <v>356</v>
      </c>
      <c r="I375" s="299">
        <v>0.17148362235067438</v>
      </c>
      <c r="J375" s="14">
        <v>73.939390000000003</v>
      </c>
      <c r="K375" s="299">
        <v>-5.3191489361702128E-2</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1766</v>
      </c>
      <c r="B376" s="2">
        <v>234</v>
      </c>
      <c r="C376" s="299">
        <v>0.1351039260969977</v>
      </c>
      <c r="D376" s="2">
        <v>77.575757575757507</v>
      </c>
      <c r="E376" s="2">
        <v>483</v>
      </c>
      <c r="F376" s="299">
        <v>0.20588235294117646</v>
      </c>
      <c r="G376" s="14">
        <v>72.121212121212096</v>
      </c>
      <c r="H376" s="2">
        <v>395</v>
      </c>
      <c r="I376" s="299">
        <v>0.19026974951830444</v>
      </c>
      <c r="J376" s="14">
        <v>75.757576</v>
      </c>
      <c r="K376" s="299">
        <v>0.68803418803418803</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1767</v>
      </c>
      <c r="B377" s="2">
        <v>123</v>
      </c>
      <c r="C377" s="299">
        <v>7.1016166281755194E-2</v>
      </c>
      <c r="D377" s="2">
        <v>56.363636363636303</v>
      </c>
      <c r="E377" s="2">
        <v>223</v>
      </c>
      <c r="F377" s="299">
        <v>9.5055413469735714E-2</v>
      </c>
      <c r="G377" s="14">
        <v>55.757575757575701</v>
      </c>
      <c r="H377" s="2">
        <v>66</v>
      </c>
      <c r="I377" s="299">
        <v>3.1791907514450865E-2</v>
      </c>
      <c r="J377" s="14">
        <v>36.363636</v>
      </c>
      <c r="K377" s="299">
        <v>-0.46341463414634149</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1824</v>
      </c>
      <c r="B378" s="2">
        <v>78</v>
      </c>
      <c r="C378" s="299">
        <v>4.5034642032332567E-2</v>
      </c>
      <c r="D378" s="2">
        <v>41.212121212121197</v>
      </c>
      <c r="E378" s="2">
        <v>172</v>
      </c>
      <c r="F378" s="299">
        <v>7.3316283034953106E-2</v>
      </c>
      <c r="G378" s="2">
        <v>53.3333333333333</v>
      </c>
      <c r="H378" s="2">
        <v>27</v>
      </c>
      <c r="I378" s="299">
        <v>1.300578034682081E-2</v>
      </c>
      <c r="J378" s="14">
        <v>18.181818</v>
      </c>
      <c r="K378" s="299">
        <v>-0.65384615384615385</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1825</v>
      </c>
      <c r="B379" s="2">
        <v>0</v>
      </c>
      <c r="C379" s="299">
        <v>0</v>
      </c>
      <c r="D379" s="2">
        <v>80</v>
      </c>
      <c r="E379" s="2">
        <v>96</v>
      </c>
      <c r="F379" s="299">
        <v>4.0920716112531973E-2</v>
      </c>
      <c r="G379" s="14">
        <v>45.454545454545404</v>
      </c>
      <c r="H379" s="2">
        <v>10</v>
      </c>
      <c r="I379" s="299">
        <v>4.8169556840077067E-3</v>
      </c>
      <c r="J379" s="14">
        <v>9.6969700000000003</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1826</v>
      </c>
      <c r="B380" s="2">
        <v>59</v>
      </c>
      <c r="C380" s="299">
        <v>3.4064665127020784E-2</v>
      </c>
      <c r="D380" s="2">
        <v>39.393939393939398</v>
      </c>
      <c r="E380" s="2">
        <v>35</v>
      </c>
      <c r="F380" s="299">
        <v>1.4919011082693947E-2</v>
      </c>
      <c r="G380" s="14">
        <v>20</v>
      </c>
      <c r="H380" s="2">
        <v>7</v>
      </c>
      <c r="I380" s="299">
        <v>3.3718689788053949E-3</v>
      </c>
      <c r="J380" s="14">
        <v>12.727273</v>
      </c>
      <c r="K380" s="299">
        <v>-0.88135593220338981</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1827</v>
      </c>
      <c r="B381" s="2">
        <v>19</v>
      </c>
      <c r="C381" s="299">
        <v>1.0969976905311778E-2</v>
      </c>
      <c r="D381" s="2">
        <v>15.757575757575699</v>
      </c>
      <c r="E381" s="2">
        <v>41</v>
      </c>
      <c r="F381" s="299">
        <v>1.7476555839727195E-2</v>
      </c>
      <c r="G381" s="14">
        <v>17.5757575757575</v>
      </c>
      <c r="H381" s="2">
        <v>10</v>
      </c>
      <c r="I381" s="299">
        <v>4.8169556840077067E-3</v>
      </c>
      <c r="J381" s="14">
        <v>9.6969700000000003</v>
      </c>
      <c r="K381" s="299">
        <v>-0.47368421052631576</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1828</v>
      </c>
      <c r="B382" s="2">
        <v>45</v>
      </c>
      <c r="C382" s="299">
        <v>2.5981524249422634E-2</v>
      </c>
      <c r="D382" s="2">
        <v>36.969696969696898</v>
      </c>
      <c r="E382" s="2">
        <v>51</v>
      </c>
      <c r="F382" s="299">
        <v>2.1739130434782608E-2</v>
      </c>
      <c r="G382" s="14">
        <v>26.6666666666666</v>
      </c>
      <c r="H382" s="2">
        <v>39</v>
      </c>
      <c r="I382" s="299">
        <v>1.8786127167630059E-2</v>
      </c>
      <c r="J382" s="14">
        <v>29.69697</v>
      </c>
      <c r="K382" s="299">
        <v>-0.13333333333333333</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1768</v>
      </c>
      <c r="B383" s="2">
        <v>111</v>
      </c>
      <c r="C383" s="299">
        <v>6.4087759815242493E-2</v>
      </c>
      <c r="D383" s="2">
        <v>55.757575757575701</v>
      </c>
      <c r="E383" s="2">
        <v>260</v>
      </c>
      <c r="F383" s="299">
        <v>0.11082693947144075</v>
      </c>
      <c r="G383" s="14">
        <v>50.303030303030297</v>
      </c>
      <c r="H383" s="2">
        <v>329</v>
      </c>
      <c r="I383" s="299">
        <v>0.15847784200385356</v>
      </c>
      <c r="J383" s="14">
        <v>58.787880000000001</v>
      </c>
      <c r="K383" s="299">
        <v>1.9639639639639639</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1824</v>
      </c>
      <c r="B384" s="2">
        <v>67</v>
      </c>
      <c r="C384" s="299">
        <v>3.8683602771362589E-2</v>
      </c>
      <c r="D384" s="2">
        <v>41.212121212121197</v>
      </c>
      <c r="E384" s="2">
        <v>162</v>
      </c>
      <c r="F384" s="299">
        <v>6.9053708439897693E-2</v>
      </c>
      <c r="G384" s="14">
        <v>45.454545454545404</v>
      </c>
      <c r="H384" s="2">
        <v>241</v>
      </c>
      <c r="I384" s="299">
        <v>0.11608863198458574</v>
      </c>
      <c r="J384" s="14">
        <v>56.363636</v>
      </c>
      <c r="K384" s="299">
        <v>2.5970149253731343</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1825</v>
      </c>
      <c r="B385" s="2">
        <v>25</v>
      </c>
      <c r="C385" s="299">
        <v>1.4434180138568129E-2</v>
      </c>
      <c r="D385" s="2">
        <v>24.2424242424242</v>
      </c>
      <c r="E385" s="2">
        <v>5</v>
      </c>
      <c r="F385" s="299">
        <v>2.1312872975277068E-3</v>
      </c>
      <c r="G385" s="14">
        <v>4.2424242424242404</v>
      </c>
      <c r="H385" s="2">
        <v>29</v>
      </c>
      <c r="I385" s="299">
        <v>1.3969171483622351E-2</v>
      </c>
      <c r="J385" s="14">
        <v>20</v>
      </c>
      <c r="K385" s="299">
        <v>0.16</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1826</v>
      </c>
      <c r="B386" s="2">
        <v>9</v>
      </c>
      <c r="C386" s="299">
        <v>5.1963048498845262E-3</v>
      </c>
      <c r="D386" s="2">
        <v>9.0909090909090899</v>
      </c>
      <c r="E386" s="2">
        <v>63</v>
      </c>
      <c r="F386" s="299">
        <v>2.6854219948849106E-2</v>
      </c>
      <c r="G386" s="14">
        <v>26.6666666666666</v>
      </c>
      <c r="H386" s="2">
        <v>8</v>
      </c>
      <c r="I386" s="299">
        <v>3.8535645472061657E-3</v>
      </c>
      <c r="J386" s="14">
        <v>7.8787880000000001</v>
      </c>
      <c r="K386" s="299">
        <v>-0.1111111111111111</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1827</v>
      </c>
      <c r="B387" s="2">
        <v>33</v>
      </c>
      <c r="C387" s="299">
        <v>1.9053117782909929E-2</v>
      </c>
      <c r="D387" s="2">
        <v>32.121212121212103</v>
      </c>
      <c r="E387" s="2">
        <v>94</v>
      </c>
      <c r="F387" s="299">
        <v>4.0068201193520885E-2</v>
      </c>
      <c r="G387" s="14">
        <v>40</v>
      </c>
      <c r="H387" s="2">
        <v>204</v>
      </c>
      <c r="I387" s="299">
        <v>9.8265895953757232E-2</v>
      </c>
      <c r="J387" s="14">
        <v>53.939392099999999</v>
      </c>
      <c r="K387" s="299">
        <v>5.1818181818181817</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1828</v>
      </c>
      <c r="B388" s="2">
        <v>44</v>
      </c>
      <c r="C388" s="299">
        <v>2.5404157043879907E-2</v>
      </c>
      <c r="D388" s="2">
        <v>30.909090909090899</v>
      </c>
      <c r="E388" s="2">
        <v>98</v>
      </c>
      <c r="F388" s="299">
        <v>4.1773231031543054E-2</v>
      </c>
      <c r="G388" s="14">
        <v>27.878787878787801</v>
      </c>
      <c r="H388" s="2">
        <v>88</v>
      </c>
      <c r="I388" s="299">
        <v>4.238921001926782E-2</v>
      </c>
      <c r="J388" s="14">
        <v>13.333333</v>
      </c>
      <c r="K388" s="299">
        <v>1</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297" t="s">
        <v>1830</v>
      </c>
      <c r="B390" s="297"/>
      <c r="C390" s="297"/>
      <c r="D390" s="297"/>
      <c r="E390" s="297"/>
      <c r="F390" s="297"/>
      <c r="G390" s="297"/>
      <c r="H390" s="297"/>
      <c r="I390" s="297"/>
      <c r="J390" s="297"/>
      <c r="K390" s="297"/>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98" t="s">
        <v>1703</v>
      </c>
      <c r="C391" s="298"/>
      <c r="D391" s="298" t="s">
        <v>1704</v>
      </c>
      <c r="E391" s="298" t="s">
        <v>1703</v>
      </c>
      <c r="F391" s="298"/>
      <c r="G391" s="298" t="s">
        <v>1704</v>
      </c>
      <c r="H391" s="298" t="s">
        <v>1703</v>
      </c>
      <c r="I391" s="298"/>
      <c r="J391" s="298" t="s">
        <v>1704</v>
      </c>
      <c r="K391" t="s">
        <v>173</v>
      </c>
      <c r="L391" s="207" t="s">
        <v>1703</v>
      </c>
      <c r="M391" s="207"/>
      <c r="N391" s="207" t="s">
        <v>1704</v>
      </c>
      <c r="O391" s="207" t="s">
        <v>1703</v>
      </c>
      <c r="P391" s="207"/>
      <c r="Q391" s="207" t="s">
        <v>1704</v>
      </c>
      <c r="R391" s="207" t="s">
        <v>1703</v>
      </c>
      <c r="S391" s="207"/>
      <c r="T391" s="207" t="s">
        <v>1704</v>
      </c>
      <c r="U391" t="s">
        <v>173</v>
      </c>
      <c r="V391" s="207" t="s">
        <v>1703</v>
      </c>
      <c r="W391" s="207"/>
      <c r="X391" s="207" t="s">
        <v>1704</v>
      </c>
      <c r="Y391" s="207" t="s">
        <v>1703</v>
      </c>
      <c r="Z391" s="207"/>
      <c r="AA391" s="207" t="s">
        <v>1704</v>
      </c>
      <c r="AB391" s="207" t="s">
        <v>1703</v>
      </c>
      <c r="AC391" s="207"/>
      <c r="AD391" s="207" t="s">
        <v>1704</v>
      </c>
      <c r="AE391" t="s">
        <v>173</v>
      </c>
    </row>
    <row r="392" spans="1:31" x14ac:dyDescent="0.3">
      <c r="A392" t="s">
        <v>175</v>
      </c>
      <c r="B392" s="2">
        <v>0</v>
      </c>
      <c r="C392" t="s">
        <v>173</v>
      </c>
      <c r="D392" s="2">
        <v>80</v>
      </c>
      <c r="E392" s="2">
        <v>0</v>
      </c>
      <c r="F392" t="s">
        <v>173</v>
      </c>
      <c r="G392" s="2">
        <v>11.5151515151515</v>
      </c>
      <c r="H392" s="2">
        <v>0</v>
      </c>
      <c r="I392" t="s">
        <v>173</v>
      </c>
      <c r="J392" s="14">
        <v>12.727273</v>
      </c>
      <c r="L392" s="2">
        <v>8657</v>
      </c>
      <c r="M392" s="27" t="s">
        <v>173</v>
      </c>
      <c r="N392" s="2">
        <v>292.72727272727201</v>
      </c>
      <c r="O392" s="2">
        <v>9907</v>
      </c>
      <c r="P392" s="27" t="s">
        <v>173</v>
      </c>
      <c r="Q392" s="14">
        <v>372.12121212121201</v>
      </c>
      <c r="R392" s="2">
        <v>9900</v>
      </c>
      <c r="S392" s="27" t="s">
        <v>173</v>
      </c>
      <c r="T392" s="14">
        <v>380</v>
      </c>
      <c r="U392" s="27">
        <v>0.14358322744599747</v>
      </c>
      <c r="V392" s="2">
        <v>503157</v>
      </c>
      <c r="W392" s="27" t="s">
        <v>173</v>
      </c>
      <c r="X392" s="2">
        <v>2082</v>
      </c>
      <c r="Y392" s="2">
        <v>491993</v>
      </c>
      <c r="Z392" s="27" t="s">
        <v>173</v>
      </c>
      <c r="AA392" s="14">
        <v>2212</v>
      </c>
      <c r="AB392" s="2">
        <v>475357</v>
      </c>
      <c r="AC392" s="27" t="s">
        <v>173</v>
      </c>
      <c r="AD392" s="14">
        <v>2356.36</v>
      </c>
      <c r="AE392" s="27">
        <v>-5.5E-2</v>
      </c>
    </row>
    <row r="393" spans="1:31" x14ac:dyDescent="0.3">
      <c r="A393" t="s">
        <v>1801</v>
      </c>
      <c r="B393" s="2">
        <v>0</v>
      </c>
      <c r="D393" s="2">
        <v>80</v>
      </c>
      <c r="E393" s="2">
        <v>0</v>
      </c>
      <c r="G393" s="14">
        <v>11.5151515151515</v>
      </c>
      <c r="H393" s="2">
        <v>0</v>
      </c>
      <c r="J393" s="14">
        <v>12.727273</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1765</v>
      </c>
      <c r="B394" s="2">
        <v>0</v>
      </c>
      <c r="D394" s="2">
        <v>80</v>
      </c>
      <c r="E394" s="2">
        <v>0</v>
      </c>
      <c r="G394" s="14">
        <v>11.5151515151515</v>
      </c>
      <c r="H394" s="2">
        <v>0</v>
      </c>
      <c r="J394" s="14">
        <v>12.727273</v>
      </c>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1819</v>
      </c>
      <c r="B395" s="2">
        <v>0</v>
      </c>
      <c r="D395" s="2">
        <v>80</v>
      </c>
      <c r="E395" s="2">
        <v>0</v>
      </c>
      <c r="G395" s="14">
        <v>11.5151515151515</v>
      </c>
      <c r="H395" s="2">
        <v>0</v>
      </c>
      <c r="J395" s="14">
        <v>12.727273</v>
      </c>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1820</v>
      </c>
      <c r="B396" s="2">
        <v>0</v>
      </c>
      <c r="D396" s="2">
        <v>80</v>
      </c>
      <c r="E396" s="2">
        <v>0</v>
      </c>
      <c r="G396" s="2">
        <v>11.5151515151515</v>
      </c>
      <c r="H396" s="2">
        <v>0</v>
      </c>
      <c r="J396" s="14">
        <v>12.727273</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1821</v>
      </c>
      <c r="B397" s="2">
        <v>0</v>
      </c>
      <c r="D397" s="2">
        <v>80</v>
      </c>
      <c r="E397" s="2">
        <v>0</v>
      </c>
      <c r="G397" s="14">
        <v>11.5151515151515</v>
      </c>
      <c r="H397" s="2">
        <v>0</v>
      </c>
      <c r="J397" s="14">
        <v>12.727273</v>
      </c>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1822</v>
      </c>
      <c r="B398" s="2">
        <v>0</v>
      </c>
      <c r="D398" s="2">
        <v>80</v>
      </c>
      <c r="E398" s="2">
        <v>0</v>
      </c>
      <c r="G398" s="14">
        <v>11.5151515151515</v>
      </c>
      <c r="H398" s="2">
        <v>0</v>
      </c>
      <c r="J398" s="14">
        <v>12.727273</v>
      </c>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1823</v>
      </c>
      <c r="B399" s="2">
        <v>0</v>
      </c>
      <c r="D399" s="2">
        <v>80</v>
      </c>
      <c r="E399" s="2">
        <v>0</v>
      </c>
      <c r="G399" s="14">
        <v>11.5151515151515</v>
      </c>
      <c r="H399" s="2">
        <v>0</v>
      </c>
      <c r="J399" s="14">
        <v>12.727273</v>
      </c>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1766</v>
      </c>
      <c r="B400" s="2">
        <v>0</v>
      </c>
      <c r="D400" s="2">
        <v>80</v>
      </c>
      <c r="E400" s="2">
        <v>0</v>
      </c>
      <c r="G400" s="14">
        <v>11.5151515151515</v>
      </c>
      <c r="H400" s="2">
        <v>0</v>
      </c>
      <c r="J400" s="14">
        <v>12.727273</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1767</v>
      </c>
      <c r="B401" s="2">
        <v>0</v>
      </c>
      <c r="D401" s="2">
        <v>80</v>
      </c>
      <c r="E401" s="2">
        <v>0</v>
      </c>
      <c r="G401" s="14">
        <v>11.5151515151515</v>
      </c>
      <c r="H401" s="2">
        <v>0</v>
      </c>
      <c r="J401" s="14">
        <v>12.727273</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1824</v>
      </c>
      <c r="B402" s="2">
        <v>0</v>
      </c>
      <c r="D402" s="2">
        <v>80</v>
      </c>
      <c r="E402" s="2">
        <v>0</v>
      </c>
      <c r="G402" s="14">
        <v>11.5151515151515</v>
      </c>
      <c r="H402" s="2">
        <v>0</v>
      </c>
      <c r="J402" s="14">
        <v>12.727273</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1825</v>
      </c>
      <c r="B403" s="2">
        <v>0</v>
      </c>
      <c r="D403" s="2">
        <v>80</v>
      </c>
      <c r="E403" s="2">
        <v>0</v>
      </c>
      <c r="G403" s="14">
        <v>11.5151515151515</v>
      </c>
      <c r="H403" s="2">
        <v>0</v>
      </c>
      <c r="J403" s="14">
        <v>12.727273</v>
      </c>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1826</v>
      </c>
      <c r="B404" s="2">
        <v>0</v>
      </c>
      <c r="D404" s="2">
        <v>80</v>
      </c>
      <c r="E404" s="2">
        <v>0</v>
      </c>
      <c r="G404" s="14">
        <v>11.5151515151515</v>
      </c>
      <c r="H404" s="2">
        <v>0</v>
      </c>
      <c r="J404" s="14">
        <v>12.727273</v>
      </c>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1827</v>
      </c>
      <c r="B405" s="2">
        <v>0</v>
      </c>
      <c r="D405" s="2">
        <v>80</v>
      </c>
      <c r="E405" s="2">
        <v>0</v>
      </c>
      <c r="G405" s="2">
        <v>11.5151515151515</v>
      </c>
      <c r="H405" s="2">
        <v>0</v>
      </c>
      <c r="J405" s="14">
        <v>12.727273</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1828</v>
      </c>
      <c r="B406" s="2">
        <v>0</v>
      </c>
      <c r="D406" s="2">
        <v>80</v>
      </c>
      <c r="E406" s="2">
        <v>0</v>
      </c>
      <c r="G406" s="14">
        <v>11.5151515151515</v>
      </c>
      <c r="H406" s="2">
        <v>0</v>
      </c>
      <c r="J406" s="14">
        <v>12.727273</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1768</v>
      </c>
      <c r="B407" s="2">
        <v>0</v>
      </c>
      <c r="D407" s="2">
        <v>80</v>
      </c>
      <c r="E407" s="2">
        <v>0</v>
      </c>
      <c r="G407" s="14">
        <v>11.5151515151515</v>
      </c>
      <c r="H407" s="2">
        <v>0</v>
      </c>
      <c r="J407" s="14">
        <v>12.727273</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1824</v>
      </c>
      <c r="B408" s="2">
        <v>0</v>
      </c>
      <c r="D408" s="2">
        <v>80</v>
      </c>
      <c r="E408" s="2">
        <v>0</v>
      </c>
      <c r="G408" s="14">
        <v>11.5151515151515</v>
      </c>
      <c r="H408" s="2">
        <v>0</v>
      </c>
      <c r="J408" s="14">
        <v>12.727273</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1825</v>
      </c>
      <c r="B409" s="2">
        <v>0</v>
      </c>
      <c r="D409" s="2">
        <v>80</v>
      </c>
      <c r="E409" s="2">
        <v>0</v>
      </c>
      <c r="G409" s="14">
        <v>11.5151515151515</v>
      </c>
      <c r="H409" s="2">
        <v>0</v>
      </c>
      <c r="J409" s="14">
        <v>12.727273</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1826</v>
      </c>
      <c r="B410" s="2">
        <v>0</v>
      </c>
      <c r="D410" s="2">
        <v>80</v>
      </c>
      <c r="E410" s="2">
        <v>0</v>
      </c>
      <c r="G410" s="14">
        <v>11.5151515151515</v>
      </c>
      <c r="H410" s="2">
        <v>0</v>
      </c>
      <c r="J410" s="14">
        <v>12.727273</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1827</v>
      </c>
      <c r="B411" s="2">
        <v>0</v>
      </c>
      <c r="D411" s="2">
        <v>80</v>
      </c>
      <c r="E411" s="2">
        <v>0</v>
      </c>
      <c r="G411" s="14">
        <v>11.5151515151515</v>
      </c>
      <c r="H411" s="2">
        <v>0</v>
      </c>
      <c r="J411" s="14">
        <v>12.727273</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1828</v>
      </c>
      <c r="B412" s="2">
        <v>0</v>
      </c>
      <c r="D412" s="2">
        <v>80</v>
      </c>
      <c r="E412" s="2">
        <v>0</v>
      </c>
      <c r="G412" s="14">
        <v>11.5151515151515</v>
      </c>
      <c r="H412" s="2">
        <v>0</v>
      </c>
      <c r="J412" s="14">
        <v>12.727273</v>
      </c>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1817</v>
      </c>
      <c r="B413" s="2">
        <v>0</v>
      </c>
      <c r="D413" s="2">
        <v>80</v>
      </c>
      <c r="E413" s="2">
        <v>0</v>
      </c>
      <c r="G413" s="14">
        <v>11.5151515151515</v>
      </c>
      <c r="H413" s="2">
        <v>0</v>
      </c>
      <c r="J413" s="14">
        <v>12.727273</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1765</v>
      </c>
      <c r="B414" s="2">
        <v>0</v>
      </c>
      <c r="D414" s="2">
        <v>80</v>
      </c>
      <c r="E414" s="2">
        <v>0</v>
      </c>
      <c r="G414" s="14">
        <v>11.5151515151515</v>
      </c>
      <c r="H414" s="2">
        <v>0</v>
      </c>
      <c r="J414" s="14">
        <v>12.727273</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1819</v>
      </c>
      <c r="B415" s="2">
        <v>0</v>
      </c>
      <c r="D415" s="2">
        <v>80</v>
      </c>
      <c r="E415" s="2">
        <v>0</v>
      </c>
      <c r="G415" s="14">
        <v>11.5151515151515</v>
      </c>
      <c r="H415" s="2">
        <v>0</v>
      </c>
      <c r="J415" s="14">
        <v>12.727273</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1820</v>
      </c>
      <c r="B416" s="2">
        <v>0</v>
      </c>
      <c r="D416" s="2">
        <v>80</v>
      </c>
      <c r="E416" s="2">
        <v>0</v>
      </c>
      <c r="G416" s="14">
        <v>11.5151515151515</v>
      </c>
      <c r="H416" s="2">
        <v>0</v>
      </c>
      <c r="J416" s="14">
        <v>12.727273</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1821</v>
      </c>
      <c r="B417" s="2">
        <v>0</v>
      </c>
      <c r="D417" s="2">
        <v>80</v>
      </c>
      <c r="E417" s="2">
        <v>0</v>
      </c>
      <c r="G417" s="14">
        <v>11.5151515151515</v>
      </c>
      <c r="H417" s="2">
        <v>0</v>
      </c>
      <c r="J417" s="14">
        <v>12.727273</v>
      </c>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1822</v>
      </c>
      <c r="B418" s="2">
        <v>0</v>
      </c>
      <c r="D418" s="2">
        <v>80</v>
      </c>
      <c r="E418" s="2">
        <v>0</v>
      </c>
      <c r="G418" s="14">
        <v>11.5151515151515</v>
      </c>
      <c r="H418" s="2">
        <v>0</v>
      </c>
      <c r="J418" s="14">
        <v>12.727273</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1823</v>
      </c>
      <c r="B419" s="2">
        <v>0</v>
      </c>
      <c r="D419" s="2">
        <v>80</v>
      </c>
      <c r="E419" s="2">
        <v>0</v>
      </c>
      <c r="G419" s="14">
        <v>11.5151515151515</v>
      </c>
      <c r="H419" s="2">
        <v>0</v>
      </c>
      <c r="J419" s="14">
        <v>12.727273</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1766</v>
      </c>
      <c r="B420" s="2">
        <v>0</v>
      </c>
      <c r="D420" s="2">
        <v>80</v>
      </c>
      <c r="E420" s="2">
        <v>0</v>
      </c>
      <c r="G420" s="14">
        <v>11.5151515151515</v>
      </c>
      <c r="H420" s="2">
        <v>0</v>
      </c>
      <c r="J420" s="14">
        <v>12.727273</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1767</v>
      </c>
      <c r="B421" s="2">
        <v>0</v>
      </c>
      <c r="D421" s="2">
        <v>80</v>
      </c>
      <c r="E421" s="2">
        <v>0</v>
      </c>
      <c r="G421" s="14">
        <v>11.5151515151515</v>
      </c>
      <c r="H421" s="2">
        <v>0</v>
      </c>
      <c r="J421" s="14">
        <v>12.727273</v>
      </c>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1824</v>
      </c>
      <c r="B422" s="2">
        <v>0</v>
      </c>
      <c r="D422" s="2">
        <v>80</v>
      </c>
      <c r="E422" s="2">
        <v>0</v>
      </c>
      <c r="G422" s="14">
        <v>11.5151515151515</v>
      </c>
      <c r="H422" s="2">
        <v>0</v>
      </c>
      <c r="J422" s="14">
        <v>12.727273</v>
      </c>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1825</v>
      </c>
      <c r="B423" s="2">
        <v>0</v>
      </c>
      <c r="D423" s="2">
        <v>80</v>
      </c>
      <c r="E423" s="2">
        <v>0</v>
      </c>
      <c r="G423" s="14">
        <v>11.5151515151515</v>
      </c>
      <c r="H423" s="2">
        <v>0</v>
      </c>
      <c r="J423" s="14">
        <v>12.727273</v>
      </c>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1826</v>
      </c>
      <c r="B424" s="2">
        <v>0</v>
      </c>
      <c r="D424" s="2">
        <v>80</v>
      </c>
      <c r="E424" s="2">
        <v>0</v>
      </c>
      <c r="G424" s="14">
        <v>11.5151515151515</v>
      </c>
      <c r="H424" s="2">
        <v>0</v>
      </c>
      <c r="J424" s="14">
        <v>12.727273</v>
      </c>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1827</v>
      </c>
      <c r="B425" s="2">
        <v>0</v>
      </c>
      <c r="D425" s="2">
        <v>80</v>
      </c>
      <c r="E425" s="2">
        <v>0</v>
      </c>
      <c r="G425" s="14">
        <v>11.5151515151515</v>
      </c>
      <c r="H425" s="2">
        <v>0</v>
      </c>
      <c r="J425" s="14">
        <v>12.727273</v>
      </c>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1828</v>
      </c>
      <c r="B426" s="2">
        <v>0</v>
      </c>
      <c r="D426" s="2">
        <v>80</v>
      </c>
      <c r="E426" s="2">
        <v>0</v>
      </c>
      <c r="G426" s="2">
        <v>11.5151515151515</v>
      </c>
      <c r="H426" s="2">
        <v>0</v>
      </c>
      <c r="J426" s="14">
        <v>12.727273</v>
      </c>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1768</v>
      </c>
      <c r="B427" s="2">
        <v>0</v>
      </c>
      <c r="D427" s="2">
        <v>80</v>
      </c>
      <c r="E427" s="2">
        <v>0</v>
      </c>
      <c r="G427" s="14">
        <v>11.5151515151515</v>
      </c>
      <c r="H427" s="2">
        <v>0</v>
      </c>
      <c r="J427" s="14">
        <v>12.727273</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1824</v>
      </c>
      <c r="B428" s="2">
        <v>0</v>
      </c>
      <c r="D428" s="2">
        <v>80</v>
      </c>
      <c r="E428" s="2">
        <v>0</v>
      </c>
      <c r="G428" s="14">
        <v>11.5151515151515</v>
      </c>
      <c r="H428" s="2">
        <v>0</v>
      </c>
      <c r="J428" s="14">
        <v>12.727273</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1825</v>
      </c>
      <c r="B429" s="2">
        <v>0</v>
      </c>
      <c r="D429" s="2">
        <v>80</v>
      </c>
      <c r="E429" s="2">
        <v>0</v>
      </c>
      <c r="G429" s="14">
        <v>11.5151515151515</v>
      </c>
      <c r="H429" s="2">
        <v>0</v>
      </c>
      <c r="J429" s="14">
        <v>12.727273</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1826</v>
      </c>
      <c r="B430" s="2">
        <v>0</v>
      </c>
      <c r="D430" s="2">
        <v>80</v>
      </c>
      <c r="E430" s="2">
        <v>0</v>
      </c>
      <c r="G430" s="14">
        <v>11.5151515151515</v>
      </c>
      <c r="H430" s="2">
        <v>0</v>
      </c>
      <c r="J430" s="14">
        <v>12.727273</v>
      </c>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1827</v>
      </c>
      <c r="B431" s="2">
        <v>0</v>
      </c>
      <c r="D431" s="2">
        <v>80</v>
      </c>
      <c r="E431" s="2">
        <v>0</v>
      </c>
      <c r="G431" s="2">
        <v>11.5151515151515</v>
      </c>
      <c r="H431" s="2">
        <v>0</v>
      </c>
      <c r="J431" s="14">
        <v>12.727273</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1828</v>
      </c>
      <c r="B432" s="2">
        <v>0</v>
      </c>
      <c r="D432" s="2">
        <v>80</v>
      </c>
      <c r="E432" s="2">
        <v>0</v>
      </c>
      <c r="G432" s="14">
        <v>11.5151515151515</v>
      </c>
      <c r="H432" s="2">
        <v>0</v>
      </c>
      <c r="J432" s="14">
        <v>12.727273</v>
      </c>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297" t="s">
        <v>1831</v>
      </c>
      <c r="B434" s="297"/>
      <c r="C434" s="297"/>
      <c r="D434" s="297"/>
      <c r="E434" s="297"/>
      <c r="F434" s="297"/>
      <c r="G434" s="297"/>
      <c r="H434" s="297"/>
      <c r="I434" s="297"/>
      <c r="J434" s="297"/>
      <c r="K434" s="297"/>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98" t="s">
        <v>1703</v>
      </c>
      <c r="C435" s="298"/>
      <c r="D435" s="298" t="s">
        <v>1704</v>
      </c>
      <c r="E435" s="298" t="s">
        <v>1703</v>
      </c>
      <c r="F435" s="298"/>
      <c r="G435" s="298" t="s">
        <v>1704</v>
      </c>
      <c r="H435" s="298" t="s">
        <v>1703</v>
      </c>
      <c r="I435" s="298"/>
      <c r="J435" s="298" t="s">
        <v>1704</v>
      </c>
      <c r="K435" t="s">
        <v>173</v>
      </c>
      <c r="L435" s="207" t="s">
        <v>1703</v>
      </c>
      <c r="M435" s="207"/>
      <c r="N435" s="207" t="s">
        <v>1704</v>
      </c>
      <c r="O435" s="207" t="s">
        <v>1703</v>
      </c>
      <c r="P435" s="207"/>
      <c r="Q435" s="207" t="s">
        <v>1704</v>
      </c>
      <c r="R435" s="207" t="s">
        <v>1703</v>
      </c>
      <c r="S435" s="207"/>
      <c r="T435" s="207" t="s">
        <v>1704</v>
      </c>
      <c r="U435" t="s">
        <v>173</v>
      </c>
      <c r="V435" s="207" t="s">
        <v>1703</v>
      </c>
      <c r="W435" s="207"/>
      <c r="X435" s="207" t="s">
        <v>1704</v>
      </c>
      <c r="Y435" s="207" t="s">
        <v>1703</v>
      </c>
      <c r="Z435" s="207"/>
      <c r="AA435" s="207" t="s">
        <v>1704</v>
      </c>
      <c r="AB435" s="207" t="s">
        <v>1703</v>
      </c>
      <c r="AC435" s="207"/>
      <c r="AD435" s="207" t="s">
        <v>1704</v>
      </c>
      <c r="AE435" t="s">
        <v>173</v>
      </c>
    </row>
    <row r="436" spans="1:31" x14ac:dyDescent="0.3">
      <c r="A436" t="s">
        <v>175</v>
      </c>
      <c r="B436" s="2">
        <v>32</v>
      </c>
      <c r="C436" t="s">
        <v>173</v>
      </c>
      <c r="D436" s="2">
        <v>21.818181818181799</v>
      </c>
      <c r="E436" s="2">
        <v>18</v>
      </c>
      <c r="F436" t="s">
        <v>173</v>
      </c>
      <c r="G436" s="14">
        <v>13.3333333333333</v>
      </c>
      <c r="H436" s="2">
        <v>16</v>
      </c>
      <c r="I436" t="s">
        <v>173</v>
      </c>
      <c r="J436" s="14">
        <v>15.757576</v>
      </c>
      <c r="K436" s="299">
        <v>-0.5</v>
      </c>
      <c r="L436" s="2">
        <v>2258</v>
      </c>
      <c r="M436" s="27" t="s">
        <v>173</v>
      </c>
      <c r="N436" s="2">
        <v>147.87878787878699</v>
      </c>
      <c r="O436" s="2">
        <v>2179</v>
      </c>
      <c r="P436" s="27" t="s">
        <v>173</v>
      </c>
      <c r="Q436" s="14">
        <v>241.81818181818099</v>
      </c>
      <c r="R436" s="2">
        <v>1828</v>
      </c>
      <c r="S436" s="27" t="s">
        <v>173</v>
      </c>
      <c r="T436" s="14">
        <v>165.454544</v>
      </c>
      <c r="U436" s="27">
        <v>-0.19043401240035429</v>
      </c>
      <c r="V436" s="2">
        <v>66475</v>
      </c>
      <c r="W436" s="27" t="s">
        <v>173</v>
      </c>
      <c r="X436" s="2">
        <v>1236</v>
      </c>
      <c r="Y436" s="2">
        <v>63389</v>
      </c>
      <c r="Z436" s="27" t="s">
        <v>173</v>
      </c>
      <c r="AA436" s="14">
        <v>1071.52</v>
      </c>
      <c r="AB436" s="2">
        <v>69573</v>
      </c>
      <c r="AC436" s="27" t="s">
        <v>173</v>
      </c>
      <c r="AD436" s="14">
        <v>1105.45</v>
      </c>
      <c r="AE436" s="27">
        <v>4.7E-2</v>
      </c>
    </row>
    <row r="437" spans="1:31" x14ac:dyDescent="0.3">
      <c r="A437" t="s">
        <v>1801</v>
      </c>
      <c r="B437" s="2">
        <v>0</v>
      </c>
      <c r="C437" s="299">
        <v>0</v>
      </c>
      <c r="D437" s="2">
        <v>80</v>
      </c>
      <c r="E437" s="2">
        <v>8</v>
      </c>
      <c r="F437" s="299">
        <v>0.44444444444444442</v>
      </c>
      <c r="G437" s="14">
        <v>8.4848484848484809</v>
      </c>
      <c r="H437" s="2">
        <v>0</v>
      </c>
      <c r="I437" s="299">
        <v>0</v>
      </c>
      <c r="J437" s="14">
        <v>12.727273</v>
      </c>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1765</v>
      </c>
      <c r="B438" s="2">
        <v>0</v>
      </c>
      <c r="C438" s="299">
        <v>0</v>
      </c>
      <c r="D438" s="2">
        <v>80</v>
      </c>
      <c r="E438" s="2">
        <v>0</v>
      </c>
      <c r="F438" s="299">
        <v>0</v>
      </c>
      <c r="G438" s="14">
        <v>11.5151515151515</v>
      </c>
      <c r="H438" s="2">
        <v>0</v>
      </c>
      <c r="I438" s="299">
        <v>0</v>
      </c>
      <c r="J438" s="14">
        <v>12.727273</v>
      </c>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1819</v>
      </c>
      <c r="B439" s="2">
        <v>0</v>
      </c>
      <c r="C439" s="299">
        <v>0</v>
      </c>
      <c r="D439" s="2">
        <v>80</v>
      </c>
      <c r="E439" s="2">
        <v>0</v>
      </c>
      <c r="F439" s="299">
        <v>0</v>
      </c>
      <c r="G439" s="14">
        <v>11.5151515151515</v>
      </c>
      <c r="H439" s="2">
        <v>0</v>
      </c>
      <c r="I439" s="299">
        <v>0</v>
      </c>
      <c r="J439" s="14">
        <v>12.727273</v>
      </c>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1820</v>
      </c>
      <c r="B440" s="2">
        <v>0</v>
      </c>
      <c r="C440" s="299">
        <v>0</v>
      </c>
      <c r="D440" s="2">
        <v>80</v>
      </c>
      <c r="E440" s="2">
        <v>0</v>
      </c>
      <c r="F440" s="299">
        <v>0</v>
      </c>
      <c r="G440" s="14">
        <v>11.5151515151515</v>
      </c>
      <c r="H440" s="2">
        <v>0</v>
      </c>
      <c r="I440" s="299">
        <v>0</v>
      </c>
      <c r="J440" s="14">
        <v>12.727273</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1821</v>
      </c>
      <c r="B441" s="2">
        <v>0</v>
      </c>
      <c r="C441" s="299">
        <v>0</v>
      </c>
      <c r="D441" s="2">
        <v>80</v>
      </c>
      <c r="E441" s="2">
        <v>0</v>
      </c>
      <c r="F441" s="299">
        <v>0</v>
      </c>
      <c r="G441" s="14">
        <v>11.5151515151515</v>
      </c>
      <c r="H441" s="2">
        <v>0</v>
      </c>
      <c r="I441" s="299">
        <v>0</v>
      </c>
      <c r="J441" s="14">
        <v>12.727273</v>
      </c>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1822</v>
      </c>
      <c r="B442" s="2">
        <v>0</v>
      </c>
      <c r="C442" s="299">
        <v>0</v>
      </c>
      <c r="D442" s="2">
        <v>80</v>
      </c>
      <c r="E442" s="2">
        <v>0</v>
      </c>
      <c r="F442" s="299">
        <v>0</v>
      </c>
      <c r="G442" s="14">
        <v>11.5151515151515</v>
      </c>
      <c r="H442" s="2">
        <v>0</v>
      </c>
      <c r="I442" s="299">
        <v>0</v>
      </c>
      <c r="J442" s="14">
        <v>12.727273</v>
      </c>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1823</v>
      </c>
      <c r="B443" s="2">
        <v>0</v>
      </c>
      <c r="C443" s="299">
        <v>0</v>
      </c>
      <c r="D443" s="2">
        <v>80</v>
      </c>
      <c r="E443" s="2">
        <v>0</v>
      </c>
      <c r="F443" s="299">
        <v>0</v>
      </c>
      <c r="G443" s="14">
        <v>11.5151515151515</v>
      </c>
      <c r="H443" s="2">
        <v>0</v>
      </c>
      <c r="I443" s="299">
        <v>0</v>
      </c>
      <c r="J443" s="14">
        <v>12.727273</v>
      </c>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1766</v>
      </c>
      <c r="B444" s="2">
        <v>0</v>
      </c>
      <c r="C444" s="299">
        <v>0</v>
      </c>
      <c r="D444" s="2">
        <v>80</v>
      </c>
      <c r="E444" s="2">
        <v>8</v>
      </c>
      <c r="F444" s="299">
        <v>0.44444444444444442</v>
      </c>
      <c r="G444" s="14">
        <v>8.4848484848484809</v>
      </c>
      <c r="H444" s="2">
        <v>0</v>
      </c>
      <c r="I444" s="299">
        <v>0</v>
      </c>
      <c r="J444" s="14">
        <v>12.727273</v>
      </c>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1767</v>
      </c>
      <c r="B445" s="2">
        <v>0</v>
      </c>
      <c r="C445" s="299">
        <v>0</v>
      </c>
      <c r="D445" s="2">
        <v>80</v>
      </c>
      <c r="E445" s="2">
        <v>0</v>
      </c>
      <c r="F445" s="299">
        <v>0</v>
      </c>
      <c r="G445" s="14">
        <v>11.5151515151515</v>
      </c>
      <c r="H445" s="2">
        <v>0</v>
      </c>
      <c r="I445" s="299">
        <v>0</v>
      </c>
      <c r="J445" s="14">
        <v>12.727273</v>
      </c>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1824</v>
      </c>
      <c r="B446" s="2">
        <v>0</v>
      </c>
      <c r="C446" s="299">
        <v>0</v>
      </c>
      <c r="D446" s="2">
        <v>80</v>
      </c>
      <c r="E446" s="2">
        <v>0</v>
      </c>
      <c r="F446" s="299">
        <v>0</v>
      </c>
      <c r="G446" s="14">
        <v>11.5151515151515</v>
      </c>
      <c r="H446" s="2">
        <v>0</v>
      </c>
      <c r="I446" s="299">
        <v>0</v>
      </c>
      <c r="J446" s="14">
        <v>12.727273</v>
      </c>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1825</v>
      </c>
      <c r="B447" s="2">
        <v>0</v>
      </c>
      <c r="C447" s="299">
        <v>0</v>
      </c>
      <c r="D447" s="2">
        <v>80</v>
      </c>
      <c r="E447" s="2">
        <v>0</v>
      </c>
      <c r="F447" s="299">
        <v>0</v>
      </c>
      <c r="G447" s="14">
        <v>11.5151515151515</v>
      </c>
      <c r="H447" s="2">
        <v>0</v>
      </c>
      <c r="I447" s="299">
        <v>0</v>
      </c>
      <c r="J447" s="14">
        <v>12.727273</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1826</v>
      </c>
      <c r="B448" s="2">
        <v>0</v>
      </c>
      <c r="C448" s="299">
        <v>0</v>
      </c>
      <c r="D448" s="2">
        <v>80</v>
      </c>
      <c r="E448" s="2">
        <v>0</v>
      </c>
      <c r="F448" s="299">
        <v>0</v>
      </c>
      <c r="G448" s="14">
        <v>11.5151515151515</v>
      </c>
      <c r="H448" s="2">
        <v>0</v>
      </c>
      <c r="I448" s="299">
        <v>0</v>
      </c>
      <c r="J448" s="14">
        <v>12.727273</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1827</v>
      </c>
      <c r="B449" s="2">
        <v>0</v>
      </c>
      <c r="C449" s="299">
        <v>0</v>
      </c>
      <c r="D449" s="2">
        <v>80</v>
      </c>
      <c r="E449" s="2">
        <v>0</v>
      </c>
      <c r="F449" s="299">
        <v>0</v>
      </c>
      <c r="G449" s="14">
        <v>11.5151515151515</v>
      </c>
      <c r="H449" s="2">
        <v>0</v>
      </c>
      <c r="I449" s="299">
        <v>0</v>
      </c>
      <c r="J449" s="14">
        <v>12.727273</v>
      </c>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1828</v>
      </c>
      <c r="B450" s="2">
        <v>0</v>
      </c>
      <c r="C450" s="299">
        <v>0</v>
      </c>
      <c r="D450" s="2">
        <v>80</v>
      </c>
      <c r="E450" s="2">
        <v>0</v>
      </c>
      <c r="F450" s="299">
        <v>0</v>
      </c>
      <c r="G450" s="14">
        <v>11.5151515151515</v>
      </c>
      <c r="H450" s="2">
        <v>0</v>
      </c>
      <c r="I450" s="299">
        <v>0</v>
      </c>
      <c r="J450" s="14">
        <v>12.727273</v>
      </c>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1768</v>
      </c>
      <c r="B451" s="2">
        <v>0</v>
      </c>
      <c r="C451" s="299">
        <v>0</v>
      </c>
      <c r="D451" s="2">
        <v>80</v>
      </c>
      <c r="E451" s="2">
        <v>8</v>
      </c>
      <c r="F451" s="299">
        <v>0.44444444444444442</v>
      </c>
      <c r="G451" s="14">
        <v>8.4848484848484809</v>
      </c>
      <c r="H451" s="2">
        <v>0</v>
      </c>
      <c r="I451" s="299">
        <v>0</v>
      </c>
      <c r="J451" s="14">
        <v>12.727273</v>
      </c>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1824</v>
      </c>
      <c r="B452" s="2">
        <v>0</v>
      </c>
      <c r="C452" s="299">
        <v>0</v>
      </c>
      <c r="D452" s="2">
        <v>80</v>
      </c>
      <c r="E452" s="2">
        <v>8</v>
      </c>
      <c r="F452" s="299">
        <v>0.44444444444444442</v>
      </c>
      <c r="G452" s="14">
        <v>8.4848484848484809</v>
      </c>
      <c r="H452" s="2">
        <v>0</v>
      </c>
      <c r="I452" s="299">
        <v>0</v>
      </c>
      <c r="J452" s="14">
        <v>12.727273</v>
      </c>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1825</v>
      </c>
      <c r="B453" s="2">
        <v>0</v>
      </c>
      <c r="C453" s="299">
        <v>0</v>
      </c>
      <c r="D453" s="2">
        <v>80</v>
      </c>
      <c r="E453" s="2">
        <v>0</v>
      </c>
      <c r="F453" s="299">
        <v>0</v>
      </c>
      <c r="G453" s="2">
        <v>11.5151515151515</v>
      </c>
      <c r="H453" s="2">
        <v>0</v>
      </c>
      <c r="I453" s="299">
        <v>0</v>
      </c>
      <c r="J453" s="14">
        <v>12.727273</v>
      </c>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1826</v>
      </c>
      <c r="B454" s="2">
        <v>0</v>
      </c>
      <c r="C454" s="299">
        <v>0</v>
      </c>
      <c r="D454" s="2">
        <v>80</v>
      </c>
      <c r="E454" s="2">
        <v>8</v>
      </c>
      <c r="F454" s="299">
        <v>0.44444444444444442</v>
      </c>
      <c r="G454" s="14">
        <v>8.4848484848484809</v>
      </c>
      <c r="H454" s="2">
        <v>0</v>
      </c>
      <c r="I454" s="299">
        <v>0</v>
      </c>
      <c r="J454" s="14">
        <v>12.727273</v>
      </c>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1827</v>
      </c>
      <c r="B455" s="2">
        <v>0</v>
      </c>
      <c r="C455" s="299">
        <v>0</v>
      </c>
      <c r="D455" s="2">
        <v>80</v>
      </c>
      <c r="E455" s="2">
        <v>0</v>
      </c>
      <c r="F455" s="299">
        <v>0</v>
      </c>
      <c r="G455" s="14">
        <v>11.5151515151515</v>
      </c>
      <c r="H455" s="2">
        <v>0</v>
      </c>
      <c r="I455" s="299">
        <v>0</v>
      </c>
      <c r="J455" s="14">
        <v>12.727273</v>
      </c>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1828</v>
      </c>
      <c r="B456" s="2">
        <v>0</v>
      </c>
      <c r="C456" s="299">
        <v>0</v>
      </c>
      <c r="D456" s="2">
        <v>80</v>
      </c>
      <c r="E456" s="2">
        <v>0</v>
      </c>
      <c r="F456" s="299">
        <v>0</v>
      </c>
      <c r="G456" s="14">
        <v>11.5151515151515</v>
      </c>
      <c r="H456" s="2">
        <v>0</v>
      </c>
      <c r="I456" s="299">
        <v>0</v>
      </c>
      <c r="J456" s="14">
        <v>12.727273</v>
      </c>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1817</v>
      </c>
      <c r="B457" s="2">
        <v>32</v>
      </c>
      <c r="C457" s="299">
        <v>1</v>
      </c>
      <c r="D457" s="2">
        <v>21.818181818181799</v>
      </c>
      <c r="E457" s="2">
        <v>10</v>
      </c>
      <c r="F457" s="299">
        <v>0.55555555555555558</v>
      </c>
      <c r="G457" s="2">
        <v>10.303030303030299</v>
      </c>
      <c r="H457" s="2">
        <v>16</v>
      </c>
      <c r="I457" s="299">
        <v>1</v>
      </c>
      <c r="J457" s="14">
        <v>15.757576</v>
      </c>
      <c r="K457" s="299">
        <v>-0.5</v>
      </c>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1765</v>
      </c>
      <c r="B458" s="2">
        <v>32</v>
      </c>
      <c r="C458" s="299">
        <v>1</v>
      </c>
      <c r="D458" s="2">
        <v>21.818181818181799</v>
      </c>
      <c r="E458" s="2">
        <v>0</v>
      </c>
      <c r="F458" s="299">
        <v>0</v>
      </c>
      <c r="G458" s="14">
        <v>11.5151515151515</v>
      </c>
      <c r="H458" s="2">
        <v>16</v>
      </c>
      <c r="I458" s="299">
        <v>1</v>
      </c>
      <c r="J458" s="14">
        <v>15.757576</v>
      </c>
      <c r="K458" s="299">
        <v>-0.5</v>
      </c>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1819</v>
      </c>
      <c r="B459" s="2">
        <v>16</v>
      </c>
      <c r="C459" s="299">
        <v>0.5</v>
      </c>
      <c r="D459" s="2">
        <v>15.757575757575699</v>
      </c>
      <c r="E459" s="2">
        <v>0</v>
      </c>
      <c r="F459" s="299">
        <v>0</v>
      </c>
      <c r="G459" s="14">
        <v>11.5151515151515</v>
      </c>
      <c r="H459" s="2">
        <v>0</v>
      </c>
      <c r="I459" s="299">
        <v>0</v>
      </c>
      <c r="J459" s="14">
        <v>12.727273</v>
      </c>
      <c r="K459" s="299">
        <v>-1</v>
      </c>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1820</v>
      </c>
      <c r="B460" s="2">
        <v>0</v>
      </c>
      <c r="C460" s="299">
        <v>0</v>
      </c>
      <c r="D460" s="2">
        <v>80</v>
      </c>
      <c r="E460" s="2">
        <v>0</v>
      </c>
      <c r="F460" s="299">
        <v>0</v>
      </c>
      <c r="G460" s="14">
        <v>11.5151515151515</v>
      </c>
      <c r="H460" s="2">
        <v>0</v>
      </c>
      <c r="I460" s="299">
        <v>0</v>
      </c>
      <c r="J460" s="14">
        <v>12.727273</v>
      </c>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1821</v>
      </c>
      <c r="B461" s="2">
        <v>0</v>
      </c>
      <c r="C461" s="299">
        <v>0</v>
      </c>
      <c r="D461" s="2">
        <v>80</v>
      </c>
      <c r="E461" s="2">
        <v>0</v>
      </c>
      <c r="F461" s="299">
        <v>0</v>
      </c>
      <c r="G461" s="14">
        <v>11.5151515151515</v>
      </c>
      <c r="H461" s="2">
        <v>0</v>
      </c>
      <c r="I461" s="299">
        <v>0</v>
      </c>
      <c r="J461" s="14">
        <v>12.727273</v>
      </c>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1822</v>
      </c>
      <c r="B462" s="2">
        <v>16</v>
      </c>
      <c r="C462" s="299">
        <v>0.5</v>
      </c>
      <c r="D462" s="2">
        <v>15.757575757575699</v>
      </c>
      <c r="E462" s="2">
        <v>0</v>
      </c>
      <c r="F462" s="299">
        <v>0</v>
      </c>
      <c r="G462" s="14">
        <v>11.5151515151515</v>
      </c>
      <c r="H462" s="2">
        <v>0</v>
      </c>
      <c r="I462" s="299">
        <v>0</v>
      </c>
      <c r="J462" s="14">
        <v>12.727273</v>
      </c>
      <c r="K462" s="299">
        <v>-1</v>
      </c>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1823</v>
      </c>
      <c r="B463" s="2">
        <v>16</v>
      </c>
      <c r="C463" s="299">
        <v>0.5</v>
      </c>
      <c r="D463" s="2">
        <v>15.757575757575699</v>
      </c>
      <c r="E463" s="2">
        <v>0</v>
      </c>
      <c r="F463" s="299">
        <v>0</v>
      </c>
      <c r="G463" s="14">
        <v>11.5151515151515</v>
      </c>
      <c r="H463" s="2">
        <v>16</v>
      </c>
      <c r="I463" s="299">
        <v>1</v>
      </c>
      <c r="J463" s="14">
        <v>15.757576</v>
      </c>
      <c r="K463" s="299">
        <v>0</v>
      </c>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1766</v>
      </c>
      <c r="B464" s="2">
        <v>0</v>
      </c>
      <c r="C464" s="299">
        <v>0</v>
      </c>
      <c r="D464" s="2">
        <v>80</v>
      </c>
      <c r="E464" s="2">
        <v>10</v>
      </c>
      <c r="F464" s="299">
        <v>0.55555555555555558</v>
      </c>
      <c r="G464" s="14">
        <v>10.303030303030299</v>
      </c>
      <c r="H464" s="2">
        <v>0</v>
      </c>
      <c r="I464" s="299">
        <v>0</v>
      </c>
      <c r="J464" s="14">
        <v>12.727273</v>
      </c>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1767</v>
      </c>
      <c r="B465" s="2">
        <v>0</v>
      </c>
      <c r="C465" s="299">
        <v>0</v>
      </c>
      <c r="D465" s="2">
        <v>80</v>
      </c>
      <c r="E465" s="2">
        <v>10</v>
      </c>
      <c r="F465" s="299">
        <v>0.55555555555555558</v>
      </c>
      <c r="G465" s="14">
        <v>10.303030303030299</v>
      </c>
      <c r="H465" s="2">
        <v>0</v>
      </c>
      <c r="I465" s="299">
        <v>0</v>
      </c>
      <c r="J465" s="14">
        <v>12.727273</v>
      </c>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1824</v>
      </c>
      <c r="B466" s="2">
        <v>0</v>
      </c>
      <c r="C466" s="299">
        <v>0</v>
      </c>
      <c r="D466" s="2">
        <v>80</v>
      </c>
      <c r="E466" s="2">
        <v>0</v>
      </c>
      <c r="F466" s="299">
        <v>0</v>
      </c>
      <c r="G466" s="14">
        <v>11.5151515151515</v>
      </c>
      <c r="H466" s="2">
        <v>0</v>
      </c>
      <c r="I466" s="299">
        <v>0</v>
      </c>
      <c r="J466" s="14">
        <v>12.727273</v>
      </c>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1825</v>
      </c>
      <c r="B467" s="2">
        <v>0</v>
      </c>
      <c r="C467" s="299">
        <v>0</v>
      </c>
      <c r="D467" s="2">
        <v>80</v>
      </c>
      <c r="E467" s="2">
        <v>0</v>
      </c>
      <c r="F467" s="299">
        <v>0</v>
      </c>
      <c r="G467" s="14">
        <v>11.5151515151515</v>
      </c>
      <c r="H467" s="2">
        <v>0</v>
      </c>
      <c r="I467" s="299">
        <v>0</v>
      </c>
      <c r="J467" s="14">
        <v>12.727273</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1826</v>
      </c>
      <c r="B468" s="2">
        <v>0</v>
      </c>
      <c r="C468" s="299">
        <v>0</v>
      </c>
      <c r="D468" s="2">
        <v>80</v>
      </c>
      <c r="E468" s="2">
        <v>0</v>
      </c>
      <c r="F468" s="299">
        <v>0</v>
      </c>
      <c r="G468" s="14">
        <v>11.5151515151515</v>
      </c>
      <c r="H468" s="2">
        <v>0</v>
      </c>
      <c r="I468" s="299">
        <v>0</v>
      </c>
      <c r="J468" s="14">
        <v>12.727273</v>
      </c>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1827</v>
      </c>
      <c r="B469" s="2">
        <v>0</v>
      </c>
      <c r="C469" s="299">
        <v>0</v>
      </c>
      <c r="D469" s="2">
        <v>80</v>
      </c>
      <c r="E469" s="2">
        <v>0</v>
      </c>
      <c r="F469" s="299">
        <v>0</v>
      </c>
      <c r="G469" s="14">
        <v>11.5151515151515</v>
      </c>
      <c r="H469" s="2">
        <v>0</v>
      </c>
      <c r="I469" s="299">
        <v>0</v>
      </c>
      <c r="J469" s="14">
        <v>12.727273</v>
      </c>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1828</v>
      </c>
      <c r="B470" s="2">
        <v>0</v>
      </c>
      <c r="C470" s="299">
        <v>0</v>
      </c>
      <c r="D470" s="2">
        <v>80</v>
      </c>
      <c r="E470" s="2">
        <v>10</v>
      </c>
      <c r="F470" s="299">
        <v>0.55555555555555558</v>
      </c>
      <c r="G470" s="14">
        <v>10.303030303030299</v>
      </c>
      <c r="H470" s="2">
        <v>0</v>
      </c>
      <c r="I470" s="299">
        <v>0</v>
      </c>
      <c r="J470" s="14">
        <v>12.727273</v>
      </c>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1768</v>
      </c>
      <c r="B471" s="2">
        <v>0</v>
      </c>
      <c r="C471" s="299">
        <v>0</v>
      </c>
      <c r="D471" s="2">
        <v>80</v>
      </c>
      <c r="E471" s="2">
        <v>0</v>
      </c>
      <c r="F471" s="299">
        <v>0</v>
      </c>
      <c r="G471" s="14">
        <v>11.5151515151515</v>
      </c>
      <c r="H471" s="2">
        <v>0</v>
      </c>
      <c r="I471" s="299">
        <v>0</v>
      </c>
      <c r="J471" s="14">
        <v>12.727273</v>
      </c>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1824</v>
      </c>
      <c r="B472" s="2">
        <v>0</v>
      </c>
      <c r="C472" s="299">
        <v>0</v>
      </c>
      <c r="D472" s="2">
        <v>80</v>
      </c>
      <c r="E472" s="2">
        <v>0</v>
      </c>
      <c r="F472" s="299">
        <v>0</v>
      </c>
      <c r="G472" s="14">
        <v>11.5151515151515</v>
      </c>
      <c r="H472" s="2">
        <v>0</v>
      </c>
      <c r="I472" s="299">
        <v>0</v>
      </c>
      <c r="J472" s="14">
        <v>12.727273</v>
      </c>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1825</v>
      </c>
      <c r="B473" s="2">
        <v>0</v>
      </c>
      <c r="C473" s="299">
        <v>0</v>
      </c>
      <c r="D473" s="2">
        <v>80</v>
      </c>
      <c r="E473" s="2">
        <v>0</v>
      </c>
      <c r="F473" s="299">
        <v>0</v>
      </c>
      <c r="G473" s="14">
        <v>11.5151515151515</v>
      </c>
      <c r="H473" s="2">
        <v>0</v>
      </c>
      <c r="I473" s="299">
        <v>0</v>
      </c>
      <c r="J473" s="14">
        <v>12.727273</v>
      </c>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1826</v>
      </c>
      <c r="B474" s="2">
        <v>0</v>
      </c>
      <c r="C474" s="299">
        <v>0</v>
      </c>
      <c r="D474" s="2">
        <v>80</v>
      </c>
      <c r="E474" s="2">
        <v>0</v>
      </c>
      <c r="F474" s="299">
        <v>0</v>
      </c>
      <c r="G474" s="14">
        <v>11.5151515151515</v>
      </c>
      <c r="H474" s="2">
        <v>0</v>
      </c>
      <c r="I474" s="299">
        <v>0</v>
      </c>
      <c r="J474" s="14">
        <v>12.727273</v>
      </c>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1827</v>
      </c>
      <c r="B475" s="2">
        <v>0</v>
      </c>
      <c r="C475" s="299">
        <v>0</v>
      </c>
      <c r="D475" s="2">
        <v>80</v>
      </c>
      <c r="E475" s="2">
        <v>0</v>
      </c>
      <c r="F475" s="299">
        <v>0</v>
      </c>
      <c r="G475" s="14">
        <v>11.5151515151515</v>
      </c>
      <c r="H475" s="2">
        <v>0</v>
      </c>
      <c r="I475" s="299">
        <v>0</v>
      </c>
      <c r="J475" s="14">
        <v>12.727273</v>
      </c>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1828</v>
      </c>
      <c r="B476" s="2">
        <v>0</v>
      </c>
      <c r="C476" s="299">
        <v>0</v>
      </c>
      <c r="D476" s="2">
        <v>80</v>
      </c>
      <c r="E476" s="2">
        <v>0</v>
      </c>
      <c r="F476" s="299">
        <v>0</v>
      </c>
      <c r="G476" s="2">
        <v>11.5151515151515</v>
      </c>
      <c r="H476" s="2">
        <v>0</v>
      </c>
      <c r="I476" s="299">
        <v>0</v>
      </c>
      <c r="J476" s="14">
        <v>12.727273</v>
      </c>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297" t="s">
        <v>1832</v>
      </c>
      <c r="B478" s="297"/>
      <c r="C478" s="297"/>
      <c r="D478" s="297"/>
      <c r="E478" s="297"/>
      <c r="F478" s="297"/>
      <c r="G478" s="297"/>
      <c r="H478" s="297"/>
      <c r="I478" s="297"/>
      <c r="J478" s="297"/>
      <c r="K478" s="297"/>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98" t="s">
        <v>1703</v>
      </c>
      <c r="C479" s="298"/>
      <c r="D479" s="298" t="s">
        <v>1704</v>
      </c>
      <c r="E479" s="298" t="s">
        <v>1703</v>
      </c>
      <c r="F479" s="298"/>
      <c r="G479" s="298" t="s">
        <v>1704</v>
      </c>
      <c r="H479" s="298" t="s">
        <v>1703</v>
      </c>
      <c r="I479" s="298"/>
      <c r="J479" s="298" t="s">
        <v>1704</v>
      </c>
      <c r="K479" t="s">
        <v>173</v>
      </c>
      <c r="L479" s="207" t="s">
        <v>1703</v>
      </c>
      <c r="M479" s="207"/>
      <c r="N479" s="207" t="s">
        <v>1704</v>
      </c>
      <c r="O479" s="207" t="s">
        <v>1703</v>
      </c>
      <c r="P479" s="207"/>
      <c r="Q479" s="207" t="s">
        <v>1704</v>
      </c>
      <c r="R479" s="207" t="s">
        <v>1703</v>
      </c>
      <c r="S479" s="207"/>
      <c r="T479" s="207" t="s">
        <v>1704</v>
      </c>
      <c r="U479" t="s">
        <v>173</v>
      </c>
      <c r="V479" s="207" t="s">
        <v>1703</v>
      </c>
      <c r="W479" s="207"/>
      <c r="X479" s="207" t="s">
        <v>1704</v>
      </c>
      <c r="Y479" s="207" t="s">
        <v>1703</v>
      </c>
      <c r="Z479" s="207"/>
      <c r="AA479" s="207" t="s">
        <v>1704</v>
      </c>
      <c r="AB479" s="207" t="s">
        <v>1703</v>
      </c>
      <c r="AC479" s="207"/>
      <c r="AD479" s="207" t="s">
        <v>1704</v>
      </c>
      <c r="AE479" t="s">
        <v>173</v>
      </c>
    </row>
    <row r="480" spans="1:31" x14ac:dyDescent="0.3">
      <c r="A480" t="s">
        <v>175</v>
      </c>
      <c r="B480" s="2">
        <v>21</v>
      </c>
      <c r="C480" t="s">
        <v>173</v>
      </c>
      <c r="D480" s="2">
        <v>18.7878787878787</v>
      </c>
      <c r="E480" s="2">
        <v>0</v>
      </c>
      <c r="F480" t="s">
        <v>173</v>
      </c>
      <c r="G480" s="14">
        <v>11.5151515151515</v>
      </c>
      <c r="H480" s="2">
        <v>7</v>
      </c>
      <c r="I480" t="s">
        <v>173</v>
      </c>
      <c r="J480" s="14">
        <v>7.2727274900000003</v>
      </c>
      <c r="K480" s="299">
        <v>-0.66666666666666663</v>
      </c>
      <c r="L480" s="2">
        <v>6973</v>
      </c>
      <c r="M480" s="27" t="s">
        <v>173</v>
      </c>
      <c r="N480" s="2">
        <v>202.42424242424201</v>
      </c>
      <c r="O480" s="2">
        <v>8236</v>
      </c>
      <c r="P480" s="27" t="s">
        <v>173</v>
      </c>
      <c r="Q480" s="14">
        <v>204.84848484848399</v>
      </c>
      <c r="R480" s="2">
        <v>9755</v>
      </c>
      <c r="S480" s="27" t="s">
        <v>173</v>
      </c>
      <c r="T480" s="14">
        <v>332.121216</v>
      </c>
      <c r="U480" s="27">
        <v>0.39896744586261296</v>
      </c>
      <c r="V480" s="2">
        <v>1122706</v>
      </c>
      <c r="W480" s="27" t="s">
        <v>173</v>
      </c>
      <c r="X480" s="2">
        <v>3142</v>
      </c>
      <c r="Y480" s="2">
        <v>1236758</v>
      </c>
      <c r="Z480" s="27" t="s">
        <v>173</v>
      </c>
      <c r="AA480" s="14">
        <v>3473.33</v>
      </c>
      <c r="AB480" s="2">
        <v>1379441</v>
      </c>
      <c r="AC480" s="27" t="s">
        <v>173</v>
      </c>
      <c r="AD480" s="14">
        <v>3968.48</v>
      </c>
      <c r="AE480" s="27">
        <v>0.22900000000000001</v>
      </c>
    </row>
    <row r="481" spans="1:31" x14ac:dyDescent="0.3">
      <c r="A481" t="s">
        <v>1801</v>
      </c>
      <c r="B481" s="2">
        <v>0</v>
      </c>
      <c r="C481" s="299">
        <v>0</v>
      </c>
      <c r="D481" s="2">
        <v>80</v>
      </c>
      <c r="E481" s="2">
        <v>0</v>
      </c>
      <c r="G481" s="14">
        <v>11.5151515151515</v>
      </c>
      <c r="H481" s="2">
        <v>0</v>
      </c>
      <c r="I481" s="299">
        <v>0</v>
      </c>
      <c r="J481" s="14">
        <v>12.727273</v>
      </c>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1765</v>
      </c>
      <c r="B482" s="2">
        <v>0</v>
      </c>
      <c r="C482" s="299">
        <v>0</v>
      </c>
      <c r="D482" s="2">
        <v>80</v>
      </c>
      <c r="E482" s="2">
        <v>0</v>
      </c>
      <c r="G482" s="14">
        <v>11.5151515151515</v>
      </c>
      <c r="H482" s="2">
        <v>0</v>
      </c>
      <c r="I482" s="299">
        <v>0</v>
      </c>
      <c r="J482" s="14">
        <v>12.727273</v>
      </c>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1819</v>
      </c>
      <c r="B483" s="2">
        <v>0</v>
      </c>
      <c r="C483" s="299">
        <v>0</v>
      </c>
      <c r="D483" s="2">
        <v>80</v>
      </c>
      <c r="E483" s="2">
        <v>0</v>
      </c>
      <c r="G483" s="14">
        <v>11.5151515151515</v>
      </c>
      <c r="H483" s="2">
        <v>0</v>
      </c>
      <c r="I483" s="299">
        <v>0</v>
      </c>
      <c r="J483" s="14">
        <v>12.727273</v>
      </c>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1820</v>
      </c>
      <c r="B484" s="2">
        <v>0</v>
      </c>
      <c r="C484" s="299">
        <v>0</v>
      </c>
      <c r="D484" s="2">
        <v>80</v>
      </c>
      <c r="E484" s="2">
        <v>0</v>
      </c>
      <c r="G484" s="14">
        <v>11.5151515151515</v>
      </c>
      <c r="H484" s="2">
        <v>0</v>
      </c>
      <c r="I484" s="299">
        <v>0</v>
      </c>
      <c r="J484" s="14">
        <v>12.727273</v>
      </c>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1821</v>
      </c>
      <c r="B485" s="2">
        <v>0</v>
      </c>
      <c r="C485" s="299">
        <v>0</v>
      </c>
      <c r="D485" s="2">
        <v>80</v>
      </c>
      <c r="E485" s="2">
        <v>0</v>
      </c>
      <c r="G485" s="14">
        <v>11.5151515151515</v>
      </c>
      <c r="H485" s="2">
        <v>0</v>
      </c>
      <c r="I485" s="299">
        <v>0</v>
      </c>
      <c r="J485" s="14">
        <v>12.727273</v>
      </c>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1822</v>
      </c>
      <c r="B486" s="2">
        <v>0</v>
      </c>
      <c r="C486" s="299">
        <v>0</v>
      </c>
      <c r="D486" s="2">
        <v>80</v>
      </c>
      <c r="E486" s="2">
        <v>0</v>
      </c>
      <c r="G486" s="14">
        <v>11.5151515151515</v>
      </c>
      <c r="H486" s="2">
        <v>0</v>
      </c>
      <c r="I486" s="299">
        <v>0</v>
      </c>
      <c r="J486" s="14">
        <v>12.727273</v>
      </c>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1823</v>
      </c>
      <c r="B487" s="2">
        <v>0</v>
      </c>
      <c r="C487" s="299">
        <v>0</v>
      </c>
      <c r="D487" s="2">
        <v>80</v>
      </c>
      <c r="E487" s="2">
        <v>0</v>
      </c>
      <c r="G487" s="14">
        <v>11.5151515151515</v>
      </c>
      <c r="H487" s="2">
        <v>0</v>
      </c>
      <c r="I487" s="299">
        <v>0</v>
      </c>
      <c r="J487" s="14">
        <v>12.727273</v>
      </c>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1766</v>
      </c>
      <c r="B488" s="2">
        <v>0</v>
      </c>
      <c r="C488" s="299">
        <v>0</v>
      </c>
      <c r="D488" s="2">
        <v>80</v>
      </c>
      <c r="E488" s="2">
        <v>0</v>
      </c>
      <c r="G488" s="14">
        <v>11.5151515151515</v>
      </c>
      <c r="H488" s="2">
        <v>0</v>
      </c>
      <c r="I488" s="299">
        <v>0</v>
      </c>
      <c r="J488" s="14">
        <v>12.727273</v>
      </c>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1767</v>
      </c>
      <c r="B489" s="2">
        <v>0</v>
      </c>
      <c r="C489" s="299">
        <v>0</v>
      </c>
      <c r="D489" s="2">
        <v>80</v>
      </c>
      <c r="E489" s="2">
        <v>0</v>
      </c>
      <c r="G489" s="14">
        <v>11.5151515151515</v>
      </c>
      <c r="H489" s="2">
        <v>0</v>
      </c>
      <c r="I489" s="299">
        <v>0</v>
      </c>
      <c r="J489" s="14">
        <v>12.727273</v>
      </c>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1824</v>
      </c>
      <c r="B490" s="2">
        <v>0</v>
      </c>
      <c r="C490" s="299">
        <v>0</v>
      </c>
      <c r="D490" s="2">
        <v>80</v>
      </c>
      <c r="E490" s="2">
        <v>0</v>
      </c>
      <c r="G490" s="14">
        <v>11.5151515151515</v>
      </c>
      <c r="H490" s="2">
        <v>0</v>
      </c>
      <c r="I490" s="299">
        <v>0</v>
      </c>
      <c r="J490" s="14">
        <v>12.727273</v>
      </c>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1825</v>
      </c>
      <c r="B491" s="2">
        <v>0</v>
      </c>
      <c r="C491" s="299">
        <v>0</v>
      </c>
      <c r="D491" s="2">
        <v>80</v>
      </c>
      <c r="E491" s="2">
        <v>0</v>
      </c>
      <c r="G491" s="14">
        <v>11.5151515151515</v>
      </c>
      <c r="H491" s="2">
        <v>0</v>
      </c>
      <c r="I491" s="299">
        <v>0</v>
      </c>
      <c r="J491" s="14">
        <v>12.727273</v>
      </c>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1826</v>
      </c>
      <c r="B492" s="2">
        <v>0</v>
      </c>
      <c r="C492" s="299">
        <v>0</v>
      </c>
      <c r="D492" s="2">
        <v>80</v>
      </c>
      <c r="E492" s="2">
        <v>0</v>
      </c>
      <c r="G492" s="14">
        <v>11.5151515151515</v>
      </c>
      <c r="H492" s="2">
        <v>0</v>
      </c>
      <c r="I492" s="299">
        <v>0</v>
      </c>
      <c r="J492" s="14">
        <v>12.727273</v>
      </c>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1827</v>
      </c>
      <c r="B493" s="2">
        <v>0</v>
      </c>
      <c r="C493" s="299">
        <v>0</v>
      </c>
      <c r="D493" s="2">
        <v>80</v>
      </c>
      <c r="E493" s="2">
        <v>0</v>
      </c>
      <c r="G493" s="14">
        <v>11.5151515151515</v>
      </c>
      <c r="H493" s="2">
        <v>0</v>
      </c>
      <c r="I493" s="299">
        <v>0</v>
      </c>
      <c r="J493" s="14">
        <v>12.727273</v>
      </c>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1828</v>
      </c>
      <c r="B494" s="2">
        <v>0</v>
      </c>
      <c r="C494" s="299">
        <v>0</v>
      </c>
      <c r="D494" s="2">
        <v>80</v>
      </c>
      <c r="E494" s="2">
        <v>0</v>
      </c>
      <c r="G494" s="14">
        <v>11.5151515151515</v>
      </c>
      <c r="H494" s="2">
        <v>0</v>
      </c>
      <c r="I494" s="299">
        <v>0</v>
      </c>
      <c r="J494" s="14">
        <v>12.727273</v>
      </c>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1768</v>
      </c>
      <c r="B495" s="2">
        <v>0</v>
      </c>
      <c r="C495" s="299">
        <v>0</v>
      </c>
      <c r="D495" s="2">
        <v>80</v>
      </c>
      <c r="E495" s="2">
        <v>0</v>
      </c>
      <c r="G495" s="14">
        <v>11.5151515151515</v>
      </c>
      <c r="H495" s="2">
        <v>0</v>
      </c>
      <c r="I495" s="299">
        <v>0</v>
      </c>
      <c r="J495" s="14">
        <v>12.727273</v>
      </c>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1824</v>
      </c>
      <c r="B496" s="2">
        <v>0</v>
      </c>
      <c r="C496" s="299">
        <v>0</v>
      </c>
      <c r="D496" s="2">
        <v>80</v>
      </c>
      <c r="E496" s="2">
        <v>0</v>
      </c>
      <c r="G496" s="14">
        <v>11.5151515151515</v>
      </c>
      <c r="H496" s="2">
        <v>0</v>
      </c>
      <c r="I496" s="299">
        <v>0</v>
      </c>
      <c r="J496" s="14">
        <v>12.727273</v>
      </c>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1825</v>
      </c>
      <c r="B497" s="2">
        <v>0</v>
      </c>
      <c r="C497" s="299">
        <v>0</v>
      </c>
      <c r="D497" s="2">
        <v>80</v>
      </c>
      <c r="E497" s="2">
        <v>0</v>
      </c>
      <c r="G497" s="2">
        <v>11.5151515151515</v>
      </c>
      <c r="H497" s="2">
        <v>0</v>
      </c>
      <c r="I497" s="299">
        <v>0</v>
      </c>
      <c r="J497" s="14">
        <v>12.727273</v>
      </c>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1826</v>
      </c>
      <c r="B498" s="2">
        <v>0</v>
      </c>
      <c r="C498" s="299">
        <v>0</v>
      </c>
      <c r="D498" s="2">
        <v>80</v>
      </c>
      <c r="E498" s="2">
        <v>0</v>
      </c>
      <c r="G498" s="14">
        <v>11.5151515151515</v>
      </c>
      <c r="H498" s="2">
        <v>0</v>
      </c>
      <c r="I498" s="299">
        <v>0</v>
      </c>
      <c r="J498" s="14">
        <v>12.727273</v>
      </c>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1827</v>
      </c>
      <c r="B499" s="2">
        <v>0</v>
      </c>
      <c r="C499" s="299">
        <v>0</v>
      </c>
      <c r="D499" s="2">
        <v>80</v>
      </c>
      <c r="E499" s="2">
        <v>0</v>
      </c>
      <c r="G499" s="14">
        <v>11.5151515151515</v>
      </c>
      <c r="H499" s="2">
        <v>0</v>
      </c>
      <c r="I499" s="299">
        <v>0</v>
      </c>
      <c r="J499" s="14">
        <v>12.727273</v>
      </c>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1828</v>
      </c>
      <c r="B500" s="2">
        <v>0</v>
      </c>
      <c r="C500" s="299">
        <v>0</v>
      </c>
      <c r="D500" s="2">
        <v>80</v>
      </c>
      <c r="E500" s="2">
        <v>0</v>
      </c>
      <c r="G500" s="14">
        <v>11.5151515151515</v>
      </c>
      <c r="H500" s="2">
        <v>0</v>
      </c>
      <c r="I500" s="299">
        <v>0</v>
      </c>
      <c r="J500" s="14">
        <v>12.727273</v>
      </c>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1817</v>
      </c>
      <c r="B501" s="2">
        <v>21</v>
      </c>
      <c r="C501" s="299">
        <v>1</v>
      </c>
      <c r="D501" s="2">
        <v>18.7878787878787</v>
      </c>
      <c r="E501" s="2">
        <v>0</v>
      </c>
      <c r="G501" s="14">
        <v>11.5151515151515</v>
      </c>
      <c r="H501" s="2">
        <v>7</v>
      </c>
      <c r="I501" s="299">
        <v>1</v>
      </c>
      <c r="J501" s="14">
        <v>7.2727274900000003</v>
      </c>
      <c r="K501" s="299">
        <v>-0.66666666666666663</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1765</v>
      </c>
      <c r="B502" s="2">
        <v>0</v>
      </c>
      <c r="C502" s="299">
        <v>0</v>
      </c>
      <c r="D502" s="2">
        <v>80</v>
      </c>
      <c r="E502" s="2">
        <v>0</v>
      </c>
      <c r="G502" s="14">
        <v>11.5151515151515</v>
      </c>
      <c r="H502" s="2">
        <v>0</v>
      </c>
      <c r="I502" s="299">
        <v>0</v>
      </c>
      <c r="J502" s="14">
        <v>12.727273</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1819</v>
      </c>
      <c r="B503" s="2">
        <v>0</v>
      </c>
      <c r="C503" s="299">
        <v>0</v>
      </c>
      <c r="D503" s="2">
        <v>80</v>
      </c>
      <c r="E503" s="2">
        <v>0</v>
      </c>
      <c r="G503" s="2">
        <v>11.5151515151515</v>
      </c>
      <c r="H503" s="2">
        <v>0</v>
      </c>
      <c r="I503" s="299">
        <v>0</v>
      </c>
      <c r="J503" s="14">
        <v>12.727273</v>
      </c>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1820</v>
      </c>
      <c r="B504" s="2">
        <v>0</v>
      </c>
      <c r="C504" s="299">
        <v>0</v>
      </c>
      <c r="D504" s="2">
        <v>80</v>
      </c>
      <c r="E504" s="2">
        <v>0</v>
      </c>
      <c r="G504" s="14">
        <v>11.5151515151515</v>
      </c>
      <c r="H504" s="2">
        <v>0</v>
      </c>
      <c r="I504" s="299">
        <v>0</v>
      </c>
      <c r="J504" s="14">
        <v>12.727273</v>
      </c>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1821</v>
      </c>
      <c r="B505" s="2">
        <v>0</v>
      </c>
      <c r="C505" s="299">
        <v>0</v>
      </c>
      <c r="D505" s="2">
        <v>80</v>
      </c>
      <c r="E505" s="2">
        <v>0</v>
      </c>
      <c r="G505" s="14">
        <v>11.5151515151515</v>
      </c>
      <c r="H505" s="2">
        <v>0</v>
      </c>
      <c r="I505" s="299">
        <v>0</v>
      </c>
      <c r="J505" s="14">
        <v>12.727273</v>
      </c>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1822</v>
      </c>
      <c r="B506" s="2">
        <v>0</v>
      </c>
      <c r="C506" s="299">
        <v>0</v>
      </c>
      <c r="D506" s="2">
        <v>80</v>
      </c>
      <c r="E506" s="2">
        <v>0</v>
      </c>
      <c r="G506" s="14">
        <v>11.5151515151515</v>
      </c>
      <c r="H506" s="2">
        <v>0</v>
      </c>
      <c r="I506" s="299">
        <v>0</v>
      </c>
      <c r="J506" s="14">
        <v>12.727273</v>
      </c>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1823</v>
      </c>
      <c r="B507" s="2">
        <v>0</v>
      </c>
      <c r="C507" s="299">
        <v>0</v>
      </c>
      <c r="D507" s="2">
        <v>80</v>
      </c>
      <c r="E507" s="2">
        <v>0</v>
      </c>
      <c r="G507" s="14">
        <v>11.5151515151515</v>
      </c>
      <c r="H507" s="2">
        <v>0</v>
      </c>
      <c r="I507" s="299">
        <v>0</v>
      </c>
      <c r="J507" s="14">
        <v>12.727273</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1766</v>
      </c>
      <c r="B508" s="2">
        <v>21</v>
      </c>
      <c r="C508" s="299">
        <v>1</v>
      </c>
      <c r="D508" s="2">
        <v>18.7878787878787</v>
      </c>
      <c r="E508" s="2">
        <v>0</v>
      </c>
      <c r="G508" s="14">
        <v>11.5151515151515</v>
      </c>
      <c r="H508" s="2">
        <v>7</v>
      </c>
      <c r="I508" s="299">
        <v>1</v>
      </c>
      <c r="J508" s="14">
        <v>7.2727274900000003</v>
      </c>
      <c r="K508" s="299">
        <v>-0.66666666666666663</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1767</v>
      </c>
      <c r="B509" s="2">
        <v>21</v>
      </c>
      <c r="C509" s="299">
        <v>1</v>
      </c>
      <c r="D509" s="2">
        <v>18.7878787878787</v>
      </c>
      <c r="E509" s="2">
        <v>0</v>
      </c>
      <c r="G509" s="14">
        <v>11.5151515151515</v>
      </c>
      <c r="H509" s="2">
        <v>0</v>
      </c>
      <c r="I509" s="299">
        <v>0</v>
      </c>
      <c r="J509" s="14">
        <v>12.727273</v>
      </c>
      <c r="K509" s="299">
        <v>-1</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1824</v>
      </c>
      <c r="B510" s="2">
        <v>21</v>
      </c>
      <c r="C510" s="299">
        <v>1</v>
      </c>
      <c r="D510" s="2">
        <v>18.7878787878787</v>
      </c>
      <c r="E510" s="2">
        <v>0</v>
      </c>
      <c r="G510" s="14">
        <v>11.5151515151515</v>
      </c>
      <c r="H510" s="2">
        <v>0</v>
      </c>
      <c r="I510" s="299">
        <v>0</v>
      </c>
      <c r="J510" s="14">
        <v>12.727273</v>
      </c>
      <c r="K510" s="299">
        <v>-1</v>
      </c>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1825</v>
      </c>
      <c r="B511" s="2">
        <v>21</v>
      </c>
      <c r="C511" s="299">
        <v>1</v>
      </c>
      <c r="D511" s="2">
        <v>18.7878787878787</v>
      </c>
      <c r="E511" s="2">
        <v>0</v>
      </c>
      <c r="G511" s="14">
        <v>11.5151515151515</v>
      </c>
      <c r="H511" s="2">
        <v>0</v>
      </c>
      <c r="I511" s="299">
        <v>0</v>
      </c>
      <c r="J511" s="14">
        <v>12.727273</v>
      </c>
      <c r="K511" s="299">
        <v>-1</v>
      </c>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1826</v>
      </c>
      <c r="B512" s="2">
        <v>0</v>
      </c>
      <c r="C512" s="299">
        <v>0</v>
      </c>
      <c r="D512" s="2">
        <v>80</v>
      </c>
      <c r="E512" s="2">
        <v>0</v>
      </c>
      <c r="G512" s="14">
        <v>11.5151515151515</v>
      </c>
      <c r="H512" s="2">
        <v>0</v>
      </c>
      <c r="I512" s="299">
        <v>0</v>
      </c>
      <c r="J512" s="14">
        <v>12.727273</v>
      </c>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1827</v>
      </c>
      <c r="B513" s="2">
        <v>0</v>
      </c>
      <c r="C513" s="299">
        <v>0</v>
      </c>
      <c r="D513" s="2">
        <v>80</v>
      </c>
      <c r="E513" s="2">
        <v>0</v>
      </c>
      <c r="G513" s="14">
        <v>11.5151515151515</v>
      </c>
      <c r="H513" s="2">
        <v>0</v>
      </c>
      <c r="I513" s="299">
        <v>0</v>
      </c>
      <c r="J513" s="14">
        <v>12.727273</v>
      </c>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1828</v>
      </c>
      <c r="B514" s="2">
        <v>0</v>
      </c>
      <c r="C514" s="299">
        <v>0</v>
      </c>
      <c r="D514" s="2">
        <v>80</v>
      </c>
      <c r="E514" s="2">
        <v>0</v>
      </c>
      <c r="G514" s="14">
        <v>11.5151515151515</v>
      </c>
      <c r="H514" s="2">
        <v>0</v>
      </c>
      <c r="I514" s="299">
        <v>0</v>
      </c>
      <c r="J514" s="14">
        <v>12.727273</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1768</v>
      </c>
      <c r="B515" s="2">
        <v>0</v>
      </c>
      <c r="C515" s="299">
        <v>0</v>
      </c>
      <c r="D515" s="2">
        <v>80</v>
      </c>
      <c r="E515" s="2">
        <v>0</v>
      </c>
      <c r="G515" s="14">
        <v>11.5151515151515</v>
      </c>
      <c r="H515" s="2">
        <v>7</v>
      </c>
      <c r="I515" s="299">
        <v>1</v>
      </c>
      <c r="J515" s="14">
        <v>7.2727274900000003</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1824</v>
      </c>
      <c r="B516" s="2">
        <v>0</v>
      </c>
      <c r="C516" s="299">
        <v>0</v>
      </c>
      <c r="D516" s="2">
        <v>80</v>
      </c>
      <c r="E516" s="2">
        <v>0</v>
      </c>
      <c r="G516" s="14">
        <v>11.5151515151515</v>
      </c>
      <c r="H516" s="2">
        <v>7</v>
      </c>
      <c r="I516" s="299">
        <v>1</v>
      </c>
      <c r="J516" s="14">
        <v>7.2727274900000003</v>
      </c>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1825</v>
      </c>
      <c r="B517" s="2">
        <v>0</v>
      </c>
      <c r="C517" s="299">
        <v>0</v>
      </c>
      <c r="D517" s="2">
        <v>80</v>
      </c>
      <c r="E517" s="2">
        <v>0</v>
      </c>
      <c r="G517" s="2">
        <v>11.5151515151515</v>
      </c>
      <c r="H517" s="2">
        <v>0</v>
      </c>
      <c r="I517" s="299">
        <v>0</v>
      </c>
      <c r="J517" s="14">
        <v>12.727273</v>
      </c>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1826</v>
      </c>
      <c r="B518" s="2">
        <v>0</v>
      </c>
      <c r="C518" s="299">
        <v>0</v>
      </c>
      <c r="D518" s="2">
        <v>80</v>
      </c>
      <c r="E518" s="2">
        <v>0</v>
      </c>
      <c r="G518" s="14">
        <v>11.5151515151515</v>
      </c>
      <c r="H518" s="2">
        <v>0</v>
      </c>
      <c r="I518" s="299">
        <v>0</v>
      </c>
      <c r="J518" s="14">
        <v>12.727273</v>
      </c>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1827</v>
      </c>
      <c r="B519" s="2">
        <v>0</v>
      </c>
      <c r="C519" s="299">
        <v>0</v>
      </c>
      <c r="D519" s="2">
        <v>80</v>
      </c>
      <c r="E519" s="2">
        <v>0</v>
      </c>
      <c r="G519" s="14">
        <v>11.5151515151515</v>
      </c>
      <c r="H519" s="2">
        <v>7</v>
      </c>
      <c r="I519" s="299">
        <v>1</v>
      </c>
      <c r="J519" s="14">
        <v>7.2727274900000003</v>
      </c>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1828</v>
      </c>
      <c r="B520" s="2">
        <v>0</v>
      </c>
      <c r="C520" s="299">
        <v>0</v>
      </c>
      <c r="D520" s="2">
        <v>80</v>
      </c>
      <c r="E520" s="2">
        <v>0</v>
      </c>
      <c r="G520" s="14">
        <v>11.5151515151515</v>
      </c>
      <c r="H520" s="2">
        <v>0</v>
      </c>
      <c r="I520" s="299">
        <v>0</v>
      </c>
      <c r="J520" s="14">
        <v>12.727273</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297" t="s">
        <v>1833</v>
      </c>
      <c r="B522" s="297"/>
      <c r="C522" s="297"/>
      <c r="D522" s="297"/>
      <c r="E522" s="297"/>
      <c r="F522" s="297"/>
      <c r="G522" s="297"/>
      <c r="H522" s="297"/>
      <c r="I522" s="297"/>
      <c r="J522" s="297"/>
      <c r="K522" s="297"/>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98" t="s">
        <v>1703</v>
      </c>
      <c r="C523" s="298"/>
      <c r="D523" s="298" t="s">
        <v>1704</v>
      </c>
      <c r="E523" s="298" t="s">
        <v>1703</v>
      </c>
      <c r="F523" s="298"/>
      <c r="G523" s="298" t="s">
        <v>1704</v>
      </c>
      <c r="H523" s="298" t="s">
        <v>1703</v>
      </c>
      <c r="I523" s="298"/>
      <c r="J523" s="298" t="s">
        <v>1704</v>
      </c>
      <c r="K523" t="s">
        <v>173</v>
      </c>
      <c r="L523" s="207" t="s">
        <v>1703</v>
      </c>
      <c r="M523" s="207"/>
      <c r="N523" s="207" t="s">
        <v>1704</v>
      </c>
      <c r="O523" s="207" t="s">
        <v>1703</v>
      </c>
      <c r="P523" s="207"/>
      <c r="Q523" s="207" t="s">
        <v>1704</v>
      </c>
      <c r="R523" s="207" t="s">
        <v>1703</v>
      </c>
      <c r="S523" s="207"/>
      <c r="T523" s="207" t="s">
        <v>1704</v>
      </c>
      <c r="U523" t="s">
        <v>173</v>
      </c>
      <c r="V523" s="207" t="s">
        <v>1703</v>
      </c>
      <c r="W523" s="207"/>
      <c r="X523" s="207" t="s">
        <v>1704</v>
      </c>
      <c r="Y523" s="207" t="s">
        <v>1703</v>
      </c>
      <c r="Z523" s="207"/>
      <c r="AA523" s="207" t="s">
        <v>1704</v>
      </c>
      <c r="AB523" s="207" t="s">
        <v>1703</v>
      </c>
      <c r="AC523" s="207"/>
      <c r="AD523" s="207" t="s">
        <v>1704</v>
      </c>
      <c r="AE523" t="s">
        <v>173</v>
      </c>
    </row>
    <row r="524" spans="1:31" x14ac:dyDescent="0.3">
      <c r="A524" t="s">
        <v>175</v>
      </c>
      <c r="B524" s="2">
        <v>13</v>
      </c>
      <c r="C524" t="s">
        <v>173</v>
      </c>
      <c r="D524" s="2">
        <v>11.5151515151515</v>
      </c>
      <c r="E524" s="2">
        <v>0</v>
      </c>
      <c r="F524" t="s">
        <v>173</v>
      </c>
      <c r="G524" s="14">
        <v>11.5151515151515</v>
      </c>
      <c r="H524" s="2">
        <v>0</v>
      </c>
      <c r="I524" t="s">
        <v>173</v>
      </c>
      <c r="J524" s="14">
        <v>12.727273</v>
      </c>
      <c r="K524" s="299">
        <v>-1</v>
      </c>
      <c r="L524" s="2">
        <v>180</v>
      </c>
      <c r="M524" s="27" t="s">
        <v>173</v>
      </c>
      <c r="N524" s="2">
        <v>43.636363636363598</v>
      </c>
      <c r="O524" s="2">
        <v>210</v>
      </c>
      <c r="P524" s="27" t="s">
        <v>173</v>
      </c>
      <c r="Q524" s="14">
        <v>62.424242424242401</v>
      </c>
      <c r="R524" s="2">
        <v>279</v>
      </c>
      <c r="S524" s="27" t="s">
        <v>173</v>
      </c>
      <c r="T524" s="14">
        <v>54.5454559</v>
      </c>
      <c r="U524" s="27">
        <v>0.55000000000000004</v>
      </c>
      <c r="V524" s="2">
        <v>30307</v>
      </c>
      <c r="W524" s="27" t="s">
        <v>173</v>
      </c>
      <c r="X524" s="2">
        <v>548</v>
      </c>
      <c r="Y524" s="2">
        <v>31254</v>
      </c>
      <c r="Z524" s="27" t="s">
        <v>173</v>
      </c>
      <c r="AA524" s="14">
        <v>593.33000000000004</v>
      </c>
      <c r="AB524" s="2">
        <v>30901</v>
      </c>
      <c r="AC524" s="27" t="s">
        <v>173</v>
      </c>
      <c r="AD524" s="14">
        <v>630.91</v>
      </c>
      <c r="AE524" s="27">
        <v>0.02</v>
      </c>
    </row>
    <row r="525" spans="1:31" x14ac:dyDescent="0.3">
      <c r="A525" t="s">
        <v>1801</v>
      </c>
      <c r="B525" s="2">
        <v>0</v>
      </c>
      <c r="C525" s="299">
        <v>0</v>
      </c>
      <c r="D525" s="2">
        <v>80</v>
      </c>
      <c r="E525" s="2">
        <v>0</v>
      </c>
      <c r="G525" s="14">
        <v>11.5151515151515</v>
      </c>
      <c r="H525" s="2">
        <v>0</v>
      </c>
      <c r="J525" s="14">
        <v>12.727273</v>
      </c>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1765</v>
      </c>
      <c r="B526" s="2">
        <v>0</v>
      </c>
      <c r="C526" s="299">
        <v>0</v>
      </c>
      <c r="D526" s="2">
        <v>80</v>
      </c>
      <c r="E526" s="2">
        <v>0</v>
      </c>
      <c r="G526" s="14">
        <v>11.5151515151515</v>
      </c>
      <c r="H526" s="2">
        <v>0</v>
      </c>
      <c r="J526" s="14">
        <v>12.727273</v>
      </c>
      <c r="L526" s="2">
        <v>0</v>
      </c>
      <c r="M526" s="27">
        <v>0</v>
      </c>
      <c r="N526" s="2">
        <v>80</v>
      </c>
      <c r="O526" s="2">
        <v>5</v>
      </c>
      <c r="P526" s="27">
        <v>2.3809523809523808E-2</v>
      </c>
      <c r="Q526" s="14">
        <v>4.8484848484848397</v>
      </c>
      <c r="R526" s="2">
        <v>34</v>
      </c>
      <c r="S526" s="27">
        <v>0.12186379928315412</v>
      </c>
      <c r="T526" s="14">
        <v>32.121212</v>
      </c>
      <c r="U526" s="302"/>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1819</v>
      </c>
      <c r="B527" s="2">
        <v>0</v>
      </c>
      <c r="C527" s="299">
        <v>0</v>
      </c>
      <c r="D527" s="2">
        <v>80</v>
      </c>
      <c r="E527" s="2">
        <v>0</v>
      </c>
      <c r="G527" s="14">
        <v>11.5151515151515</v>
      </c>
      <c r="H527" s="2">
        <v>0</v>
      </c>
      <c r="J527" s="14">
        <v>12.727273</v>
      </c>
      <c r="L527" s="2">
        <v>0</v>
      </c>
      <c r="M527" s="27">
        <v>0</v>
      </c>
      <c r="N527" s="2">
        <v>80</v>
      </c>
      <c r="O527" s="2">
        <v>5</v>
      </c>
      <c r="P527" s="27">
        <v>2.3809523809523808E-2</v>
      </c>
      <c r="Q527" s="14">
        <v>4.8484848484848397</v>
      </c>
      <c r="R527" s="2">
        <v>34</v>
      </c>
      <c r="S527" s="27">
        <v>0.12186379928315412</v>
      </c>
      <c r="T527" s="14">
        <v>32.121212</v>
      </c>
      <c r="U527" s="302"/>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1820</v>
      </c>
      <c r="B528" s="2">
        <v>0</v>
      </c>
      <c r="C528" s="299">
        <v>0</v>
      </c>
      <c r="D528" s="2">
        <v>80</v>
      </c>
      <c r="E528" s="2">
        <v>0</v>
      </c>
      <c r="G528" s="14">
        <v>11.5151515151515</v>
      </c>
      <c r="H528" s="2">
        <v>0</v>
      </c>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1821</v>
      </c>
      <c r="B529" s="2">
        <v>0</v>
      </c>
      <c r="C529" s="299">
        <v>0</v>
      </c>
      <c r="D529" s="2">
        <v>80</v>
      </c>
      <c r="E529" s="2">
        <v>0</v>
      </c>
      <c r="G529" s="14">
        <v>11.5151515151515</v>
      </c>
      <c r="H529" s="2">
        <v>0</v>
      </c>
      <c r="J529" s="14">
        <v>12.727273</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1822</v>
      </c>
      <c r="B530" s="2">
        <v>0</v>
      </c>
      <c r="C530" s="299">
        <v>0</v>
      </c>
      <c r="D530" s="2">
        <v>80</v>
      </c>
      <c r="E530" s="2">
        <v>0</v>
      </c>
      <c r="G530" s="14">
        <v>11.5151515151515</v>
      </c>
      <c r="H530" s="2">
        <v>0</v>
      </c>
      <c r="J530" s="14">
        <v>12.727273</v>
      </c>
      <c r="L530" s="2">
        <v>0</v>
      </c>
      <c r="M530" s="27">
        <v>0</v>
      </c>
      <c r="N530" s="2">
        <v>80</v>
      </c>
      <c r="O530" s="2">
        <v>0</v>
      </c>
      <c r="P530" s="27">
        <v>0</v>
      </c>
      <c r="Q530" s="14">
        <v>16.969696969696901</v>
      </c>
      <c r="R530" s="2">
        <v>34</v>
      </c>
      <c r="S530" s="27">
        <v>0.12186379928315412</v>
      </c>
      <c r="T530" s="14">
        <v>32.121212</v>
      </c>
      <c r="U530" s="302"/>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1823</v>
      </c>
      <c r="B531" s="2">
        <v>0</v>
      </c>
      <c r="C531" s="299">
        <v>0</v>
      </c>
      <c r="D531" s="2">
        <v>80</v>
      </c>
      <c r="E531" s="2">
        <v>0</v>
      </c>
      <c r="G531" s="14">
        <v>11.5151515151515</v>
      </c>
      <c r="H531" s="2">
        <v>0</v>
      </c>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1766</v>
      </c>
      <c r="B532" s="2">
        <v>0</v>
      </c>
      <c r="C532" s="299">
        <v>0</v>
      </c>
      <c r="D532" s="2">
        <v>80</v>
      </c>
      <c r="E532" s="2">
        <v>0</v>
      </c>
      <c r="G532" s="14">
        <v>11.5151515151515</v>
      </c>
      <c r="H532" s="2">
        <v>0</v>
      </c>
      <c r="J532" s="14">
        <v>12.727273</v>
      </c>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1767</v>
      </c>
      <c r="B533" s="2">
        <v>0</v>
      </c>
      <c r="C533" s="299">
        <v>0</v>
      </c>
      <c r="D533" s="2">
        <v>80</v>
      </c>
      <c r="E533" s="2">
        <v>0</v>
      </c>
      <c r="G533" s="14">
        <v>11.5151515151515</v>
      </c>
      <c r="H533" s="2">
        <v>0</v>
      </c>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1824</v>
      </c>
      <c r="B534" s="2">
        <v>0</v>
      </c>
      <c r="C534" s="299">
        <v>0</v>
      </c>
      <c r="D534" s="2">
        <v>80</v>
      </c>
      <c r="E534" s="2">
        <v>0</v>
      </c>
      <c r="G534" s="14">
        <v>11.5151515151515</v>
      </c>
      <c r="H534" s="2">
        <v>0</v>
      </c>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1825</v>
      </c>
      <c r="B535" s="2">
        <v>0</v>
      </c>
      <c r="C535" s="299">
        <v>0</v>
      </c>
      <c r="D535" s="2">
        <v>80</v>
      </c>
      <c r="E535" s="2">
        <v>0</v>
      </c>
      <c r="G535" s="14">
        <v>11.5151515151515</v>
      </c>
      <c r="H535" s="2">
        <v>0</v>
      </c>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1826</v>
      </c>
      <c r="B536" s="2">
        <v>0</v>
      </c>
      <c r="C536" s="299">
        <v>0</v>
      </c>
      <c r="D536" s="2">
        <v>80</v>
      </c>
      <c r="E536" s="2">
        <v>0</v>
      </c>
      <c r="G536" s="14">
        <v>11.5151515151515</v>
      </c>
      <c r="H536" s="2">
        <v>0</v>
      </c>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1827</v>
      </c>
      <c r="B537" s="2">
        <v>0</v>
      </c>
      <c r="C537" s="299">
        <v>0</v>
      </c>
      <c r="D537" s="2">
        <v>80</v>
      </c>
      <c r="E537" s="2">
        <v>0</v>
      </c>
      <c r="G537" s="14">
        <v>11.5151515151515</v>
      </c>
      <c r="H537" s="2">
        <v>0</v>
      </c>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1828</v>
      </c>
      <c r="B538" s="2">
        <v>0</v>
      </c>
      <c r="C538" s="299">
        <v>0</v>
      </c>
      <c r="D538" s="2">
        <v>80</v>
      </c>
      <c r="E538" s="2">
        <v>0</v>
      </c>
      <c r="G538" s="2">
        <v>11.5151515151515</v>
      </c>
      <c r="H538" s="2">
        <v>0</v>
      </c>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1768</v>
      </c>
      <c r="B539" s="2">
        <v>0</v>
      </c>
      <c r="C539" s="299">
        <v>0</v>
      </c>
      <c r="D539" s="2">
        <v>80</v>
      </c>
      <c r="E539" s="2">
        <v>0</v>
      </c>
      <c r="G539" s="14">
        <v>11.5151515151515</v>
      </c>
      <c r="H539" s="2">
        <v>0</v>
      </c>
      <c r="J539" s="14">
        <v>12.727273</v>
      </c>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1824</v>
      </c>
      <c r="B540" s="2">
        <v>0</v>
      </c>
      <c r="C540" s="299">
        <v>0</v>
      </c>
      <c r="D540" s="2">
        <v>80</v>
      </c>
      <c r="E540" s="2">
        <v>0</v>
      </c>
      <c r="G540" s="14">
        <v>11.5151515151515</v>
      </c>
      <c r="H540" s="2">
        <v>0</v>
      </c>
      <c r="J540" s="14">
        <v>12.727273</v>
      </c>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1825</v>
      </c>
      <c r="B541" s="2">
        <v>0</v>
      </c>
      <c r="C541" s="299">
        <v>0</v>
      </c>
      <c r="D541" s="2">
        <v>80</v>
      </c>
      <c r="E541" s="2">
        <v>0</v>
      </c>
      <c r="G541" s="14">
        <v>11.5151515151515</v>
      </c>
      <c r="H541" s="2">
        <v>0</v>
      </c>
      <c r="J541" s="14">
        <v>12.727273</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1826</v>
      </c>
      <c r="B542" s="2">
        <v>0</v>
      </c>
      <c r="C542" s="299">
        <v>0</v>
      </c>
      <c r="D542" s="2">
        <v>80</v>
      </c>
      <c r="E542" s="2">
        <v>0</v>
      </c>
      <c r="G542" s="14">
        <v>11.5151515151515</v>
      </c>
      <c r="H542" s="2">
        <v>0</v>
      </c>
      <c r="J542" s="14">
        <v>12.727273</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1827</v>
      </c>
      <c r="B543" s="2">
        <v>0</v>
      </c>
      <c r="C543" s="299">
        <v>0</v>
      </c>
      <c r="D543" s="2">
        <v>80</v>
      </c>
      <c r="E543" s="2">
        <v>0</v>
      </c>
      <c r="G543" s="14">
        <v>11.5151515151515</v>
      </c>
      <c r="H543" s="2">
        <v>0</v>
      </c>
      <c r="J543" s="14">
        <v>12.727273</v>
      </c>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1828</v>
      </c>
      <c r="B544" s="2">
        <v>0</v>
      </c>
      <c r="C544" s="299">
        <v>0</v>
      </c>
      <c r="D544" s="2">
        <v>80</v>
      </c>
      <c r="E544" s="2">
        <v>0</v>
      </c>
      <c r="G544" s="14">
        <v>11.5151515151515</v>
      </c>
      <c r="H544" s="2">
        <v>0</v>
      </c>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1817</v>
      </c>
      <c r="B545" s="2">
        <v>13</v>
      </c>
      <c r="C545" s="299">
        <v>1</v>
      </c>
      <c r="D545" s="2">
        <v>11.5151515151515</v>
      </c>
      <c r="E545" s="2">
        <v>0</v>
      </c>
      <c r="G545" s="14">
        <v>11.5151515151515</v>
      </c>
      <c r="H545" s="2">
        <v>0</v>
      </c>
      <c r="J545" s="14">
        <v>12.727273</v>
      </c>
      <c r="K545" s="299">
        <v>-1</v>
      </c>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1765</v>
      </c>
      <c r="B546" s="2">
        <v>0</v>
      </c>
      <c r="C546" s="299">
        <v>0</v>
      </c>
      <c r="D546" s="2">
        <v>80</v>
      </c>
      <c r="E546" s="2">
        <v>0</v>
      </c>
      <c r="G546" s="14">
        <v>11.5151515151515</v>
      </c>
      <c r="H546" s="2">
        <v>0</v>
      </c>
      <c r="J546" s="14">
        <v>12.727273</v>
      </c>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1819</v>
      </c>
      <c r="B547" s="2">
        <v>0</v>
      </c>
      <c r="C547" s="299">
        <v>0</v>
      </c>
      <c r="D547" s="2">
        <v>80</v>
      </c>
      <c r="E547" s="2">
        <v>0</v>
      </c>
      <c r="G547" s="14">
        <v>11.5151515151515</v>
      </c>
      <c r="H547" s="2">
        <v>0</v>
      </c>
      <c r="J547" s="14">
        <v>12.727273</v>
      </c>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1820</v>
      </c>
      <c r="B548" s="2">
        <v>0</v>
      </c>
      <c r="C548" s="299">
        <v>0</v>
      </c>
      <c r="D548" s="2">
        <v>80</v>
      </c>
      <c r="E548" s="2">
        <v>0</v>
      </c>
      <c r="G548" s="14">
        <v>11.5151515151515</v>
      </c>
      <c r="H548" s="2">
        <v>0</v>
      </c>
      <c r="J548" s="14">
        <v>12.727273</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1821</v>
      </c>
      <c r="B549" s="2">
        <v>0</v>
      </c>
      <c r="C549" s="299">
        <v>0</v>
      </c>
      <c r="D549" s="2">
        <v>80</v>
      </c>
      <c r="E549" s="2">
        <v>0</v>
      </c>
      <c r="G549" s="14">
        <v>11.5151515151515</v>
      </c>
      <c r="H549" s="2">
        <v>0</v>
      </c>
      <c r="J549" s="14">
        <v>12.727273</v>
      </c>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1822</v>
      </c>
      <c r="B550" s="2">
        <v>0</v>
      </c>
      <c r="C550" s="299">
        <v>0</v>
      </c>
      <c r="D550" s="2">
        <v>80</v>
      </c>
      <c r="E550" s="2">
        <v>0</v>
      </c>
      <c r="G550" s="14">
        <v>11.5151515151515</v>
      </c>
      <c r="H550" s="2">
        <v>0</v>
      </c>
      <c r="J550" s="14">
        <v>12.727273</v>
      </c>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1823</v>
      </c>
      <c r="B551" s="2">
        <v>0</v>
      </c>
      <c r="C551" s="299">
        <v>0</v>
      </c>
      <c r="D551" s="2">
        <v>80</v>
      </c>
      <c r="E551" s="2">
        <v>0</v>
      </c>
      <c r="G551" s="14">
        <v>11.5151515151515</v>
      </c>
      <c r="H551" s="2">
        <v>0</v>
      </c>
      <c r="J551" s="14">
        <v>12.727273</v>
      </c>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1766</v>
      </c>
      <c r="B552" s="2">
        <v>13</v>
      </c>
      <c r="C552" s="299">
        <v>1</v>
      </c>
      <c r="D552" s="2">
        <v>11.5151515151515</v>
      </c>
      <c r="E552" s="2">
        <v>0</v>
      </c>
      <c r="G552" s="14">
        <v>11.5151515151515</v>
      </c>
      <c r="H552" s="2">
        <v>0</v>
      </c>
      <c r="J552" s="14">
        <v>12.727273</v>
      </c>
      <c r="K552" s="299">
        <v>-1</v>
      </c>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1767</v>
      </c>
      <c r="B553" s="2">
        <v>0</v>
      </c>
      <c r="C553" s="299">
        <v>0</v>
      </c>
      <c r="D553" s="2">
        <v>80</v>
      </c>
      <c r="E553" s="2">
        <v>0</v>
      </c>
      <c r="G553" s="14">
        <v>11.5151515151515</v>
      </c>
      <c r="H553" s="2">
        <v>0</v>
      </c>
      <c r="J553" s="14">
        <v>12.727273</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1824</v>
      </c>
      <c r="B554" s="2">
        <v>0</v>
      </c>
      <c r="C554" s="299">
        <v>0</v>
      </c>
      <c r="D554" s="2">
        <v>80</v>
      </c>
      <c r="E554" s="2">
        <v>0</v>
      </c>
      <c r="G554" s="14">
        <v>11.5151515151515</v>
      </c>
      <c r="H554" s="2">
        <v>0</v>
      </c>
      <c r="J554" s="14">
        <v>12.727273</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1825</v>
      </c>
      <c r="B555" s="2">
        <v>0</v>
      </c>
      <c r="C555" s="299">
        <v>0</v>
      </c>
      <c r="D555" s="2">
        <v>80</v>
      </c>
      <c r="E555" s="2">
        <v>0</v>
      </c>
      <c r="G555" s="14">
        <v>11.5151515151515</v>
      </c>
      <c r="H555" s="2">
        <v>0</v>
      </c>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1826</v>
      </c>
      <c r="B556" s="2">
        <v>0</v>
      </c>
      <c r="C556" s="299">
        <v>0</v>
      </c>
      <c r="D556" s="2">
        <v>80</v>
      </c>
      <c r="E556" s="2">
        <v>0</v>
      </c>
      <c r="G556" s="14">
        <v>11.5151515151515</v>
      </c>
      <c r="H556" s="2">
        <v>0</v>
      </c>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1827</v>
      </c>
      <c r="B557" s="2">
        <v>0</v>
      </c>
      <c r="C557" s="299">
        <v>0</v>
      </c>
      <c r="D557" s="2">
        <v>80</v>
      </c>
      <c r="E557" s="2">
        <v>0</v>
      </c>
      <c r="G557" s="14">
        <v>11.5151515151515</v>
      </c>
      <c r="H557" s="2">
        <v>0</v>
      </c>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1828</v>
      </c>
      <c r="B558" s="2">
        <v>0</v>
      </c>
      <c r="C558" s="299">
        <v>0</v>
      </c>
      <c r="D558" s="2">
        <v>80</v>
      </c>
      <c r="E558" s="2">
        <v>0</v>
      </c>
      <c r="G558" s="14">
        <v>11.5151515151515</v>
      </c>
      <c r="H558" s="2">
        <v>0</v>
      </c>
      <c r="J558" s="14">
        <v>12.727273</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1768</v>
      </c>
      <c r="B559" s="2">
        <v>13</v>
      </c>
      <c r="C559" s="299">
        <v>1</v>
      </c>
      <c r="D559" s="2">
        <v>11.5151515151515</v>
      </c>
      <c r="E559" s="2">
        <v>0</v>
      </c>
      <c r="G559" s="14">
        <v>11.5151515151515</v>
      </c>
      <c r="H559" s="2">
        <v>0</v>
      </c>
      <c r="J559" s="14">
        <v>12.727273</v>
      </c>
      <c r="K559" s="299">
        <v>-1</v>
      </c>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1824</v>
      </c>
      <c r="B560" s="2">
        <v>13</v>
      </c>
      <c r="C560" s="299">
        <v>1</v>
      </c>
      <c r="D560" s="2">
        <v>11.5151515151515</v>
      </c>
      <c r="E560" s="2">
        <v>0</v>
      </c>
      <c r="G560" s="14">
        <v>11.5151515151515</v>
      </c>
      <c r="H560" s="2">
        <v>0</v>
      </c>
      <c r="J560" s="14">
        <v>12.727273</v>
      </c>
      <c r="K560" s="299">
        <v>-1</v>
      </c>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1825</v>
      </c>
      <c r="B561" s="2">
        <v>0</v>
      </c>
      <c r="C561" s="299">
        <v>0</v>
      </c>
      <c r="D561" s="2">
        <v>80</v>
      </c>
      <c r="E561" s="2">
        <v>0</v>
      </c>
      <c r="G561" s="14">
        <v>11.5151515151515</v>
      </c>
      <c r="H561" s="2">
        <v>0</v>
      </c>
      <c r="J561" s="14">
        <v>12.727273</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1826</v>
      </c>
      <c r="B562" s="2">
        <v>13</v>
      </c>
      <c r="C562" s="299">
        <v>1</v>
      </c>
      <c r="D562" s="2">
        <v>11.5151515151515</v>
      </c>
      <c r="E562" s="2">
        <v>0</v>
      </c>
      <c r="G562" s="2">
        <v>11.5151515151515</v>
      </c>
      <c r="H562" s="2">
        <v>0</v>
      </c>
      <c r="J562" s="14">
        <v>12.727273</v>
      </c>
      <c r="K562" s="299">
        <v>-1</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1827</v>
      </c>
      <c r="B563" s="2">
        <v>0</v>
      </c>
      <c r="C563" s="299">
        <v>0</v>
      </c>
      <c r="D563" s="2">
        <v>80</v>
      </c>
      <c r="E563" s="2">
        <v>0</v>
      </c>
      <c r="G563" s="14">
        <v>11.5151515151515</v>
      </c>
      <c r="H563" s="2">
        <v>0</v>
      </c>
      <c r="J563" s="14">
        <v>12.727273</v>
      </c>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1828</v>
      </c>
      <c r="B564" s="2">
        <v>0</v>
      </c>
      <c r="C564" s="299">
        <v>0</v>
      </c>
      <c r="D564" s="2">
        <v>80</v>
      </c>
      <c r="E564" s="2">
        <v>0</v>
      </c>
      <c r="G564" s="2">
        <v>11.5151515151515</v>
      </c>
      <c r="H564" s="2">
        <v>0</v>
      </c>
      <c r="J564" s="14">
        <v>12.727273</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297" t="s">
        <v>1834</v>
      </c>
      <c r="B566" s="297"/>
      <c r="C566" s="297"/>
      <c r="D566" s="297"/>
      <c r="E566" s="297"/>
      <c r="F566" s="297"/>
      <c r="G566" s="297"/>
      <c r="H566" s="297"/>
      <c r="I566" s="297"/>
      <c r="J566" s="297"/>
      <c r="K566" s="297"/>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98" t="s">
        <v>1703</v>
      </c>
      <c r="C567" s="298"/>
      <c r="D567" s="298" t="s">
        <v>1704</v>
      </c>
      <c r="E567" s="298" t="s">
        <v>1703</v>
      </c>
      <c r="F567" s="298"/>
      <c r="G567" s="298" t="s">
        <v>1704</v>
      </c>
      <c r="H567" s="298" t="s">
        <v>1703</v>
      </c>
      <c r="I567" s="298"/>
      <c r="J567" s="298" t="s">
        <v>1704</v>
      </c>
      <c r="K567" t="s">
        <v>173</v>
      </c>
      <c r="L567" s="207" t="s">
        <v>1703</v>
      </c>
      <c r="M567" s="207"/>
      <c r="N567" s="207" t="s">
        <v>1704</v>
      </c>
      <c r="O567" s="207" t="s">
        <v>1703</v>
      </c>
      <c r="P567" s="207"/>
      <c r="Q567" s="207" t="s">
        <v>1704</v>
      </c>
      <c r="R567" s="207" t="s">
        <v>1703</v>
      </c>
      <c r="S567" s="207"/>
      <c r="T567" s="207" t="s">
        <v>1704</v>
      </c>
      <c r="U567" t="s">
        <v>173</v>
      </c>
      <c r="V567" s="207" t="s">
        <v>1703</v>
      </c>
      <c r="W567" s="207"/>
      <c r="X567" s="207" t="s">
        <v>1704</v>
      </c>
      <c r="Y567" s="207" t="s">
        <v>1703</v>
      </c>
      <c r="Z567" s="207"/>
      <c r="AA567" s="207" t="s">
        <v>1704</v>
      </c>
      <c r="AB567" s="207" t="s">
        <v>1703</v>
      </c>
      <c r="AC567" s="207"/>
      <c r="AD567" s="207" t="s">
        <v>1704</v>
      </c>
      <c r="AE567" t="s">
        <v>173</v>
      </c>
    </row>
    <row r="568" spans="1:31" x14ac:dyDescent="0.3">
      <c r="A568" t="s">
        <v>175</v>
      </c>
      <c r="B568" s="2">
        <v>366</v>
      </c>
      <c r="C568" t="s">
        <v>173</v>
      </c>
      <c r="D568" s="2">
        <v>64.848484848484802</v>
      </c>
      <c r="E568" s="2">
        <v>264</v>
      </c>
      <c r="F568" t="s">
        <v>173</v>
      </c>
      <c r="G568" s="14">
        <v>49.696969696969703</v>
      </c>
      <c r="H568" s="2">
        <v>225</v>
      </c>
      <c r="I568" t="s">
        <v>173</v>
      </c>
      <c r="J568" s="14">
        <v>49.0909081</v>
      </c>
      <c r="K568" s="299">
        <v>-0.38524590163934425</v>
      </c>
      <c r="L568" s="2">
        <v>33408</v>
      </c>
      <c r="M568" s="27" t="s">
        <v>173</v>
      </c>
      <c r="N568" s="2">
        <v>801.81818181818198</v>
      </c>
      <c r="O568" s="2">
        <v>19874</v>
      </c>
      <c r="P568" s="27" t="s">
        <v>173</v>
      </c>
      <c r="Q568" s="14">
        <v>575.15151515151501</v>
      </c>
      <c r="R568" s="2">
        <v>24089</v>
      </c>
      <c r="S568" s="27" t="s">
        <v>173</v>
      </c>
      <c r="T568" s="14">
        <v>656.36364700000001</v>
      </c>
      <c r="U568" s="27">
        <v>-0.27894516283524906</v>
      </c>
      <c r="V568" s="2">
        <v>1130927</v>
      </c>
      <c r="W568" s="27" t="s">
        <v>173</v>
      </c>
      <c r="X568" s="2">
        <v>3775</v>
      </c>
      <c r="Y568" s="2">
        <v>1000594</v>
      </c>
      <c r="Z568" s="27" t="s">
        <v>173</v>
      </c>
      <c r="AA568" s="14">
        <v>4004.24</v>
      </c>
      <c r="AB568" s="2">
        <v>1144295</v>
      </c>
      <c r="AC568" s="27" t="s">
        <v>173</v>
      </c>
      <c r="AD568" s="14">
        <v>3966.06</v>
      </c>
      <c r="AE568" s="27">
        <v>1.2E-2</v>
      </c>
    </row>
    <row r="569" spans="1:31" x14ac:dyDescent="0.3">
      <c r="A569" t="s">
        <v>1801</v>
      </c>
      <c r="B569" s="2">
        <v>92</v>
      </c>
      <c r="C569" s="299">
        <v>0.25136612021857924</v>
      </c>
      <c r="D569" s="2">
        <v>36.363636363636303</v>
      </c>
      <c r="E569" s="2">
        <v>50</v>
      </c>
      <c r="F569" s="299">
        <v>0.18939393939393939</v>
      </c>
      <c r="G569" s="14">
        <v>22.424242424242401</v>
      </c>
      <c r="H569" s="2">
        <v>41</v>
      </c>
      <c r="I569" s="299">
        <v>0.18222222222222223</v>
      </c>
      <c r="J569" s="14">
        <v>20</v>
      </c>
      <c r="K569" s="299">
        <v>-0.55434782608695654</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1765</v>
      </c>
      <c r="B570" s="2">
        <v>64</v>
      </c>
      <c r="C570" s="299">
        <v>0.17486338797814208</v>
      </c>
      <c r="D570" s="2">
        <v>30.909090909090899</v>
      </c>
      <c r="E570" s="2">
        <v>29</v>
      </c>
      <c r="F570" s="299">
        <v>0.10984848484848485</v>
      </c>
      <c r="G570" s="14">
        <v>18.181818181818102</v>
      </c>
      <c r="H570" s="2">
        <v>21</v>
      </c>
      <c r="I570" s="299">
        <v>9.3333333333333338E-2</v>
      </c>
      <c r="J570" s="14">
        <v>15.151515</v>
      </c>
      <c r="K570" s="299">
        <v>-0.671875</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1819</v>
      </c>
      <c r="B571" s="2">
        <v>54</v>
      </c>
      <c r="C571" s="299">
        <v>0.14754098360655737</v>
      </c>
      <c r="D571" s="2">
        <v>29.090909090909101</v>
      </c>
      <c r="E571" s="2">
        <v>29</v>
      </c>
      <c r="F571" s="299">
        <v>0.10984848484848485</v>
      </c>
      <c r="G571" s="14">
        <v>18.181818181818102</v>
      </c>
      <c r="H571" s="2">
        <v>21</v>
      </c>
      <c r="I571" s="299">
        <v>9.3333333333333338E-2</v>
      </c>
      <c r="J571" s="14">
        <v>15.151515</v>
      </c>
      <c r="K571" s="299">
        <v>-0.61111111111111116</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1820</v>
      </c>
      <c r="B572" s="2">
        <v>0</v>
      </c>
      <c r="C572" s="299">
        <v>0</v>
      </c>
      <c r="D572" s="2">
        <v>80</v>
      </c>
      <c r="E572" s="2">
        <v>0</v>
      </c>
      <c r="F572" s="299">
        <v>0</v>
      </c>
      <c r="G572" s="14">
        <v>11.5151515151515</v>
      </c>
      <c r="H572" s="2">
        <v>0</v>
      </c>
      <c r="I572" s="299">
        <v>0</v>
      </c>
      <c r="J572" s="14">
        <v>12.727273</v>
      </c>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1821</v>
      </c>
      <c r="B573" s="2">
        <v>17</v>
      </c>
      <c r="C573" s="299">
        <v>4.6448087431693992E-2</v>
      </c>
      <c r="D573" s="2">
        <v>17.5757575757575</v>
      </c>
      <c r="E573" s="2">
        <v>9</v>
      </c>
      <c r="F573" s="299">
        <v>3.4090909090909088E-2</v>
      </c>
      <c r="G573" s="14">
        <v>9.6969696969696901</v>
      </c>
      <c r="H573" s="2">
        <v>0</v>
      </c>
      <c r="I573" s="299">
        <v>0</v>
      </c>
      <c r="J573" s="14">
        <v>12.727273</v>
      </c>
      <c r="K573" s="299">
        <v>-1</v>
      </c>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1822</v>
      </c>
      <c r="B574" s="2">
        <v>37</v>
      </c>
      <c r="C574" s="299">
        <v>0.10109289617486339</v>
      </c>
      <c r="D574" s="2">
        <v>22.424242424242401</v>
      </c>
      <c r="E574" s="2">
        <v>20</v>
      </c>
      <c r="F574" s="299">
        <v>7.575757575757576E-2</v>
      </c>
      <c r="G574" s="14">
        <v>14.545454545454501</v>
      </c>
      <c r="H574" s="2">
        <v>21</v>
      </c>
      <c r="I574" s="299">
        <v>9.3333333333333338E-2</v>
      </c>
      <c r="J574" s="14">
        <v>15.151515</v>
      </c>
      <c r="K574" s="299">
        <v>-0.43243243243243246</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1823</v>
      </c>
      <c r="B575" s="2">
        <v>10</v>
      </c>
      <c r="C575" s="299">
        <v>2.7322404371584699E-2</v>
      </c>
      <c r="D575" s="2">
        <v>10.303030303030299</v>
      </c>
      <c r="E575" s="2">
        <v>0</v>
      </c>
      <c r="F575" s="299">
        <v>0</v>
      </c>
      <c r="G575" s="14">
        <v>11.5151515151515</v>
      </c>
      <c r="H575" s="2">
        <v>0</v>
      </c>
      <c r="I575" s="299">
        <v>0</v>
      </c>
      <c r="J575" s="14">
        <v>12.727273</v>
      </c>
      <c r="K575" s="299">
        <v>-1</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1766</v>
      </c>
      <c r="B576" s="2">
        <v>28</v>
      </c>
      <c r="C576" s="299">
        <v>7.650273224043716E-2</v>
      </c>
      <c r="D576" s="2">
        <v>19.393939393939299</v>
      </c>
      <c r="E576" s="2">
        <v>21</v>
      </c>
      <c r="F576" s="299">
        <v>7.9545454545454544E-2</v>
      </c>
      <c r="G576" s="14">
        <v>12.7272727272727</v>
      </c>
      <c r="H576" s="2">
        <v>20</v>
      </c>
      <c r="I576" s="299">
        <v>8.8888888888888892E-2</v>
      </c>
      <c r="J576" s="14">
        <v>13.939394</v>
      </c>
      <c r="K576" s="299">
        <v>-0.2857142857142857</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1767</v>
      </c>
      <c r="B577" s="2">
        <v>0</v>
      </c>
      <c r="C577" s="299">
        <v>0</v>
      </c>
      <c r="D577" s="2">
        <v>80</v>
      </c>
      <c r="E577" s="2">
        <v>10</v>
      </c>
      <c r="F577" s="299">
        <v>3.787878787878788E-2</v>
      </c>
      <c r="G577" s="14">
        <v>10.303030303030299</v>
      </c>
      <c r="H577" s="2">
        <v>0</v>
      </c>
      <c r="I577" s="299">
        <v>0</v>
      </c>
      <c r="J577" s="14">
        <v>12.727273</v>
      </c>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1824</v>
      </c>
      <c r="B578" s="2">
        <v>0</v>
      </c>
      <c r="C578" s="299">
        <v>0</v>
      </c>
      <c r="D578" s="2">
        <v>80</v>
      </c>
      <c r="E578" s="2">
        <v>10</v>
      </c>
      <c r="F578" s="299">
        <v>3.787878787878788E-2</v>
      </c>
      <c r="G578" s="14">
        <v>10.303030303030299</v>
      </c>
      <c r="H578" s="2">
        <v>0</v>
      </c>
      <c r="I578" s="299">
        <v>0</v>
      </c>
      <c r="J578" s="14">
        <v>12.727273</v>
      </c>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1825</v>
      </c>
      <c r="B579" s="2">
        <v>0</v>
      </c>
      <c r="C579" s="299">
        <v>0</v>
      </c>
      <c r="D579" s="2">
        <v>80</v>
      </c>
      <c r="E579" s="2">
        <v>0</v>
      </c>
      <c r="F579" s="299">
        <v>0</v>
      </c>
      <c r="G579" s="14">
        <v>11.5151515151515</v>
      </c>
      <c r="H579" s="2">
        <v>0</v>
      </c>
      <c r="I579" s="299">
        <v>0</v>
      </c>
      <c r="J579" s="14">
        <v>12.727273</v>
      </c>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1826</v>
      </c>
      <c r="B580" s="2">
        <v>0</v>
      </c>
      <c r="C580" s="299">
        <v>0</v>
      </c>
      <c r="D580" s="2">
        <v>80</v>
      </c>
      <c r="E580" s="2">
        <v>0</v>
      </c>
      <c r="F580" s="299">
        <v>0</v>
      </c>
      <c r="G580" s="14">
        <v>11.5151515151515</v>
      </c>
      <c r="H580" s="2">
        <v>0</v>
      </c>
      <c r="I580" s="299">
        <v>0</v>
      </c>
      <c r="J580" s="14">
        <v>12.727273</v>
      </c>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1827</v>
      </c>
      <c r="B581" s="2">
        <v>0</v>
      </c>
      <c r="C581" s="299">
        <v>0</v>
      </c>
      <c r="D581" s="2">
        <v>80</v>
      </c>
      <c r="E581" s="2">
        <v>10</v>
      </c>
      <c r="F581" s="299">
        <v>3.787878787878788E-2</v>
      </c>
      <c r="G581" s="14">
        <v>10.303030303030299</v>
      </c>
      <c r="H581" s="2">
        <v>0</v>
      </c>
      <c r="I581" s="299">
        <v>0</v>
      </c>
      <c r="J581" s="14">
        <v>12.727273</v>
      </c>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1828</v>
      </c>
      <c r="B582" s="2">
        <v>0</v>
      </c>
      <c r="C582" s="299">
        <v>0</v>
      </c>
      <c r="D582" s="2">
        <v>80</v>
      </c>
      <c r="E582" s="2">
        <v>0</v>
      </c>
      <c r="F582" s="299">
        <v>0</v>
      </c>
      <c r="G582" s="14">
        <v>11.5151515151515</v>
      </c>
      <c r="H582" s="2">
        <v>0</v>
      </c>
      <c r="I582" s="299">
        <v>0</v>
      </c>
      <c r="J582" s="14">
        <v>12.727273</v>
      </c>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1768</v>
      </c>
      <c r="B583" s="2">
        <v>28</v>
      </c>
      <c r="C583" s="299">
        <v>7.650273224043716E-2</v>
      </c>
      <c r="D583" s="2">
        <v>19.393939393939299</v>
      </c>
      <c r="E583" s="2">
        <v>11</v>
      </c>
      <c r="F583" s="299">
        <v>4.1666666666666664E-2</v>
      </c>
      <c r="G583" s="14">
        <v>7.8787878787878798</v>
      </c>
      <c r="H583" s="2">
        <v>20</v>
      </c>
      <c r="I583" s="299">
        <v>8.8888888888888892E-2</v>
      </c>
      <c r="J583" s="14">
        <v>13.939394</v>
      </c>
      <c r="K583" s="299">
        <v>-0.2857142857142857</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1824</v>
      </c>
      <c r="B584" s="2">
        <v>28</v>
      </c>
      <c r="C584" s="299">
        <v>7.650273224043716E-2</v>
      </c>
      <c r="D584" s="2">
        <v>19.393939393939299</v>
      </c>
      <c r="E584" s="2">
        <v>11</v>
      </c>
      <c r="F584" s="299">
        <v>4.1666666666666664E-2</v>
      </c>
      <c r="G584" s="2">
        <v>7.8787878787878798</v>
      </c>
      <c r="H584" s="2">
        <v>20</v>
      </c>
      <c r="I584" s="299">
        <v>8.8888888888888892E-2</v>
      </c>
      <c r="J584" s="14">
        <v>13.939394</v>
      </c>
      <c r="K584" s="299">
        <v>-0.2857142857142857</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1825</v>
      </c>
      <c r="B585" s="2">
        <v>0</v>
      </c>
      <c r="C585" s="299">
        <v>0</v>
      </c>
      <c r="D585" s="2">
        <v>80</v>
      </c>
      <c r="E585" s="2">
        <v>0</v>
      </c>
      <c r="F585" s="299">
        <v>0</v>
      </c>
      <c r="G585" s="14">
        <v>11.5151515151515</v>
      </c>
      <c r="H585" s="2">
        <v>0</v>
      </c>
      <c r="I585" s="299">
        <v>0</v>
      </c>
      <c r="J585" s="14">
        <v>12.727273</v>
      </c>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1826</v>
      </c>
      <c r="B586" s="2">
        <v>0</v>
      </c>
      <c r="C586" s="299">
        <v>0</v>
      </c>
      <c r="D586" s="2">
        <v>80</v>
      </c>
      <c r="E586" s="2">
        <v>5</v>
      </c>
      <c r="F586" s="299">
        <v>1.893939393939394E-2</v>
      </c>
      <c r="G586" s="14">
        <v>5.4545454545454497</v>
      </c>
      <c r="H586" s="2">
        <v>16</v>
      </c>
      <c r="I586" s="299">
        <v>7.1111111111111111E-2</v>
      </c>
      <c r="J586" s="14">
        <v>15.151515</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1827</v>
      </c>
      <c r="B587" s="2">
        <v>28</v>
      </c>
      <c r="C587" s="299">
        <v>7.650273224043716E-2</v>
      </c>
      <c r="D587" s="2">
        <v>19.393939393939299</v>
      </c>
      <c r="E587" s="2">
        <v>6</v>
      </c>
      <c r="F587" s="299">
        <v>2.2727272727272728E-2</v>
      </c>
      <c r="G587" s="14">
        <v>6.0606060606060597</v>
      </c>
      <c r="H587" s="2">
        <v>4</v>
      </c>
      <c r="I587" s="299">
        <v>1.7777777777777778E-2</v>
      </c>
      <c r="J587" s="14">
        <v>4.8484850000000002</v>
      </c>
      <c r="K587" s="299">
        <v>-0.8571428571428571</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1828</v>
      </c>
      <c r="B588" s="2">
        <v>0</v>
      </c>
      <c r="C588" s="299">
        <v>0</v>
      </c>
      <c r="D588" s="2">
        <v>80</v>
      </c>
      <c r="E588" s="2">
        <v>0</v>
      </c>
      <c r="F588" s="299">
        <v>0</v>
      </c>
      <c r="G588" s="2">
        <v>11.5151515151515</v>
      </c>
      <c r="H588" s="2">
        <v>0</v>
      </c>
      <c r="I588" s="299">
        <v>0</v>
      </c>
      <c r="J588" s="14">
        <v>12.727273</v>
      </c>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1817</v>
      </c>
      <c r="B589" s="2">
        <v>274</v>
      </c>
      <c r="C589" s="299">
        <v>0.74863387978142082</v>
      </c>
      <c r="D589" s="2">
        <v>63.030303030303003</v>
      </c>
      <c r="E589" s="2">
        <v>214</v>
      </c>
      <c r="F589" s="299">
        <v>0.81060606060606055</v>
      </c>
      <c r="G589" s="14">
        <v>41.212121212121197</v>
      </c>
      <c r="H589" s="2">
        <v>184</v>
      </c>
      <c r="I589" s="299">
        <v>0.81777777777777783</v>
      </c>
      <c r="J589" s="14">
        <v>46.6666679</v>
      </c>
      <c r="K589" s="299">
        <v>-0.32846715328467152</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1765</v>
      </c>
      <c r="B590" s="2">
        <v>193</v>
      </c>
      <c r="C590" s="299">
        <v>0.52732240437158473</v>
      </c>
      <c r="D590" s="2">
        <v>50.303030303030297</v>
      </c>
      <c r="E590" s="2">
        <v>179</v>
      </c>
      <c r="F590" s="299">
        <v>0.67803030303030298</v>
      </c>
      <c r="G590" s="14">
        <v>41.818181818181799</v>
      </c>
      <c r="H590" s="2">
        <v>143</v>
      </c>
      <c r="I590" s="299">
        <v>0.63555555555555554</v>
      </c>
      <c r="J590" s="14">
        <v>44.848483999999999</v>
      </c>
      <c r="K590" s="299">
        <v>-0.25906735751295334</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1819</v>
      </c>
      <c r="B591" s="2">
        <v>140</v>
      </c>
      <c r="C591" s="299">
        <v>0.38251366120218577</v>
      </c>
      <c r="D591" s="2">
        <v>47.878787878787797</v>
      </c>
      <c r="E591" s="2">
        <v>96</v>
      </c>
      <c r="F591" s="299">
        <v>0.36363636363636365</v>
      </c>
      <c r="G591" s="14">
        <v>29.090909090909101</v>
      </c>
      <c r="H591" s="2">
        <v>108</v>
      </c>
      <c r="I591" s="299">
        <v>0.48</v>
      </c>
      <c r="J591" s="14">
        <v>40.606059999999999</v>
      </c>
      <c r="K591" s="299">
        <v>-0.22857142857142856</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1820</v>
      </c>
      <c r="B592" s="2">
        <v>54</v>
      </c>
      <c r="C592" s="299">
        <v>0.14754098360655737</v>
      </c>
      <c r="D592" s="2">
        <v>34.545454545454497</v>
      </c>
      <c r="E592" s="2">
        <v>9</v>
      </c>
      <c r="F592" s="299">
        <v>3.4090909090909088E-2</v>
      </c>
      <c r="G592" s="14">
        <v>9.0909090909090899</v>
      </c>
      <c r="H592" s="2">
        <v>19</v>
      </c>
      <c r="I592" s="299">
        <v>8.4444444444444447E-2</v>
      </c>
      <c r="J592" s="14">
        <v>18.787877999999999</v>
      </c>
      <c r="K592" s="299">
        <v>-0.64814814814814814</v>
      </c>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1821</v>
      </c>
      <c r="B593" s="2">
        <v>44</v>
      </c>
      <c r="C593" s="299">
        <v>0.12021857923497267</v>
      </c>
      <c r="D593" s="2">
        <v>20</v>
      </c>
      <c r="E593" s="2">
        <v>27</v>
      </c>
      <c r="F593" s="299">
        <v>0.10227272727272728</v>
      </c>
      <c r="G593" s="14">
        <v>14.545454545454501</v>
      </c>
      <c r="H593" s="2">
        <v>0</v>
      </c>
      <c r="I593" s="299">
        <v>0</v>
      </c>
      <c r="J593" s="14">
        <v>12.727273</v>
      </c>
      <c r="K593" s="299">
        <v>-1</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1822</v>
      </c>
      <c r="B594" s="2">
        <v>42</v>
      </c>
      <c r="C594" s="299">
        <v>0.11475409836065574</v>
      </c>
      <c r="D594" s="2">
        <v>23.636363636363601</v>
      </c>
      <c r="E594" s="2">
        <v>60</v>
      </c>
      <c r="F594" s="299">
        <v>0.22727272727272727</v>
      </c>
      <c r="G594" s="14">
        <v>26.060606060605998</v>
      </c>
      <c r="H594" s="2">
        <v>89</v>
      </c>
      <c r="I594" s="299">
        <v>0.39555555555555555</v>
      </c>
      <c r="J594" s="14">
        <v>41.818179999999998</v>
      </c>
      <c r="K594" s="299">
        <v>1.1190476190476191</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1823</v>
      </c>
      <c r="B595" s="2">
        <v>53</v>
      </c>
      <c r="C595" s="299">
        <v>0.1448087431693989</v>
      </c>
      <c r="D595" s="2">
        <v>31.515151515151501</v>
      </c>
      <c r="E595" s="2">
        <v>83</v>
      </c>
      <c r="F595" s="299">
        <v>0.31439393939393939</v>
      </c>
      <c r="G595" s="14">
        <v>29.090909090909101</v>
      </c>
      <c r="H595" s="2">
        <v>35</v>
      </c>
      <c r="I595" s="299">
        <v>0.15555555555555556</v>
      </c>
      <c r="J595" s="14">
        <v>17.575758</v>
      </c>
      <c r="K595" s="299">
        <v>-0.33962264150943394</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1766</v>
      </c>
      <c r="B596" s="2">
        <v>81</v>
      </c>
      <c r="C596" s="299">
        <v>0.22131147540983606</v>
      </c>
      <c r="D596" s="2">
        <v>34.545454545454497</v>
      </c>
      <c r="E596" s="2">
        <v>35</v>
      </c>
      <c r="F596" s="299">
        <v>0.13257575757575757</v>
      </c>
      <c r="G596" s="14">
        <v>13.9393939393939</v>
      </c>
      <c r="H596" s="2">
        <v>41</v>
      </c>
      <c r="I596" s="299">
        <v>0.18222222222222223</v>
      </c>
      <c r="J596" s="14">
        <v>18.181818</v>
      </c>
      <c r="K596" s="299">
        <v>-0.49382716049382713</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1767</v>
      </c>
      <c r="B597" s="2">
        <v>21</v>
      </c>
      <c r="C597" s="299">
        <v>5.737704918032787E-2</v>
      </c>
      <c r="D597" s="2">
        <v>16.363636363636299</v>
      </c>
      <c r="E597" s="2">
        <v>14</v>
      </c>
      <c r="F597" s="299">
        <v>5.3030303030303032E-2</v>
      </c>
      <c r="G597" s="14">
        <v>9.6969696969696901</v>
      </c>
      <c r="H597" s="2">
        <v>13</v>
      </c>
      <c r="I597" s="299">
        <v>5.7777777777777775E-2</v>
      </c>
      <c r="J597" s="14">
        <v>6.0606059999999999</v>
      </c>
      <c r="K597" s="299">
        <v>-0.38095238095238093</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1824</v>
      </c>
      <c r="B598" s="2">
        <v>15</v>
      </c>
      <c r="C598" s="299">
        <v>4.0983606557377046E-2</v>
      </c>
      <c r="D598" s="2">
        <v>14.545454545454501</v>
      </c>
      <c r="E598" s="2">
        <v>0</v>
      </c>
      <c r="F598" s="299">
        <v>0</v>
      </c>
      <c r="G598" s="14">
        <v>11.5151515151515</v>
      </c>
      <c r="H598" s="2">
        <v>0</v>
      </c>
      <c r="I598" s="299">
        <v>0</v>
      </c>
      <c r="J598" s="14">
        <v>12.727273</v>
      </c>
      <c r="K598" s="299">
        <v>-1</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1825</v>
      </c>
      <c r="B599" s="2">
        <v>0</v>
      </c>
      <c r="C599" s="299">
        <v>0</v>
      </c>
      <c r="D599" s="2">
        <v>80</v>
      </c>
      <c r="E599" s="2">
        <v>0</v>
      </c>
      <c r="F599" s="299">
        <v>0</v>
      </c>
      <c r="G599" s="14">
        <v>11.5151515151515</v>
      </c>
      <c r="H599" s="2">
        <v>0</v>
      </c>
      <c r="I599" s="299">
        <v>0</v>
      </c>
      <c r="J599" s="14">
        <v>12.727273</v>
      </c>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1826</v>
      </c>
      <c r="B600" s="2">
        <v>0</v>
      </c>
      <c r="C600" s="299">
        <v>0</v>
      </c>
      <c r="D600" s="2">
        <v>80</v>
      </c>
      <c r="E600" s="2">
        <v>0</v>
      </c>
      <c r="F600" s="299">
        <v>0</v>
      </c>
      <c r="G600" s="14">
        <v>11.5151515151515</v>
      </c>
      <c r="H600" s="2">
        <v>0</v>
      </c>
      <c r="I600" s="299">
        <v>0</v>
      </c>
      <c r="J600" s="14">
        <v>12.727273</v>
      </c>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1827</v>
      </c>
      <c r="B601" s="2">
        <v>15</v>
      </c>
      <c r="C601" s="299">
        <v>4.0983606557377046E-2</v>
      </c>
      <c r="D601" s="2">
        <v>14.545454545454501</v>
      </c>
      <c r="E601" s="2">
        <v>0</v>
      </c>
      <c r="F601" s="299">
        <v>0</v>
      </c>
      <c r="G601" s="14">
        <v>11.5151515151515</v>
      </c>
      <c r="H601" s="2">
        <v>0</v>
      </c>
      <c r="I601" s="299">
        <v>0</v>
      </c>
      <c r="J601" s="14">
        <v>12.727273</v>
      </c>
      <c r="K601" s="299">
        <v>-1</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1828</v>
      </c>
      <c r="B602" s="2">
        <v>6</v>
      </c>
      <c r="C602" s="299">
        <v>1.6393442622950821E-2</v>
      </c>
      <c r="D602" s="2">
        <v>6.0606060606060597</v>
      </c>
      <c r="E602" s="2">
        <v>14</v>
      </c>
      <c r="F602" s="299">
        <v>5.3030303030303032E-2</v>
      </c>
      <c r="G602" s="14">
        <v>9.6969696969696901</v>
      </c>
      <c r="H602" s="2">
        <v>13</v>
      </c>
      <c r="I602" s="299">
        <v>5.7777777777777775E-2</v>
      </c>
      <c r="J602" s="14">
        <v>6.0606059999999999</v>
      </c>
      <c r="K602" s="299">
        <v>1.1666666666666667</v>
      </c>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1768</v>
      </c>
      <c r="B603" s="2">
        <v>60</v>
      </c>
      <c r="C603" s="299">
        <v>0.16393442622950818</v>
      </c>
      <c r="D603" s="2">
        <v>30.909090909090899</v>
      </c>
      <c r="E603" s="2">
        <v>21</v>
      </c>
      <c r="F603" s="299">
        <v>7.9545454545454544E-2</v>
      </c>
      <c r="G603" s="14">
        <v>9.6969696969696901</v>
      </c>
      <c r="H603" s="2">
        <v>28</v>
      </c>
      <c r="I603" s="299">
        <v>0.12444444444444444</v>
      </c>
      <c r="J603" s="14">
        <v>18.181818</v>
      </c>
      <c r="K603" s="299">
        <v>-0.53333333333333333</v>
      </c>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1824</v>
      </c>
      <c r="B604" s="2">
        <v>60</v>
      </c>
      <c r="C604" s="299">
        <v>0.16393442622950818</v>
      </c>
      <c r="D604" s="2">
        <v>30.909090909090899</v>
      </c>
      <c r="E604" s="2">
        <v>11</v>
      </c>
      <c r="F604" s="299">
        <v>4.1666666666666664E-2</v>
      </c>
      <c r="G604" s="14">
        <v>7.8787878787878798</v>
      </c>
      <c r="H604" s="2">
        <v>28</v>
      </c>
      <c r="I604" s="299">
        <v>0.12444444444444444</v>
      </c>
      <c r="J604" s="14">
        <v>18.181818</v>
      </c>
      <c r="K604" s="299">
        <v>-0.53333333333333333</v>
      </c>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1825</v>
      </c>
      <c r="B605" s="2">
        <v>0</v>
      </c>
      <c r="C605" s="299">
        <v>0</v>
      </c>
      <c r="D605" s="2">
        <v>80</v>
      </c>
      <c r="E605" s="2">
        <v>7</v>
      </c>
      <c r="F605" s="299">
        <v>2.6515151515151516E-2</v>
      </c>
      <c r="G605" s="14">
        <v>6.6666666666666599</v>
      </c>
      <c r="H605" s="2">
        <v>4</v>
      </c>
      <c r="I605" s="299">
        <v>1.7777777777777778E-2</v>
      </c>
      <c r="J605" s="14">
        <v>3.6363637400000002</v>
      </c>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1826</v>
      </c>
      <c r="B606" s="2">
        <v>44</v>
      </c>
      <c r="C606" s="299">
        <v>0.12021857923497267</v>
      </c>
      <c r="D606" s="2">
        <v>26.6666666666666</v>
      </c>
      <c r="E606" s="2">
        <v>0</v>
      </c>
      <c r="F606" s="299">
        <v>0</v>
      </c>
      <c r="G606" s="14">
        <v>11.5151515151515</v>
      </c>
      <c r="H606" s="2">
        <v>16</v>
      </c>
      <c r="I606" s="299">
        <v>7.1111111111111111E-2</v>
      </c>
      <c r="J606" s="14">
        <v>15.757576</v>
      </c>
      <c r="K606" s="299">
        <v>-0.63636363636363635</v>
      </c>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1827</v>
      </c>
      <c r="B607" s="2">
        <v>16</v>
      </c>
      <c r="C607" s="299">
        <v>4.3715846994535519E-2</v>
      </c>
      <c r="D607" s="2">
        <v>15.151515151515101</v>
      </c>
      <c r="E607" s="2">
        <v>4</v>
      </c>
      <c r="F607" s="299">
        <v>1.5151515151515152E-2</v>
      </c>
      <c r="G607" s="14">
        <v>4.2424242424242404</v>
      </c>
      <c r="H607" s="2">
        <v>8</v>
      </c>
      <c r="I607" s="299">
        <v>3.5555555555555556E-2</v>
      </c>
      <c r="J607" s="14">
        <v>8.4848479999999995</v>
      </c>
      <c r="K607" s="299">
        <v>-0.5</v>
      </c>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1828</v>
      </c>
      <c r="B608" s="2">
        <v>0</v>
      </c>
      <c r="C608" s="299">
        <v>0</v>
      </c>
      <c r="D608" s="2">
        <v>80</v>
      </c>
      <c r="E608" s="2">
        <v>10</v>
      </c>
      <c r="F608" s="299">
        <v>3.787878787878788E-2</v>
      </c>
      <c r="G608" s="14">
        <v>6.0606060606060597</v>
      </c>
      <c r="H608" s="2">
        <v>0</v>
      </c>
      <c r="I608" s="299">
        <v>0</v>
      </c>
      <c r="J608" s="14">
        <v>12.727273</v>
      </c>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297" t="s">
        <v>1835</v>
      </c>
      <c r="B610" s="297"/>
      <c r="C610" s="297"/>
      <c r="D610" s="297"/>
      <c r="E610" s="297"/>
      <c r="F610" s="297"/>
      <c r="G610" s="297"/>
      <c r="H610" s="297"/>
      <c r="I610" s="297"/>
      <c r="J610" s="297"/>
      <c r="K610" s="297"/>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98" t="s">
        <v>1703</v>
      </c>
      <c r="C611" s="298"/>
      <c r="D611" s="298" t="s">
        <v>1704</v>
      </c>
      <c r="E611" s="298" t="s">
        <v>1703</v>
      </c>
      <c r="F611" s="298"/>
      <c r="G611" s="298" t="s">
        <v>1704</v>
      </c>
      <c r="H611" s="298" t="s">
        <v>1703</v>
      </c>
      <c r="I611" s="298"/>
      <c r="J611" s="298" t="s">
        <v>1704</v>
      </c>
      <c r="K611" t="s">
        <v>173</v>
      </c>
      <c r="L611" s="207" t="s">
        <v>1703</v>
      </c>
      <c r="M611" s="207"/>
      <c r="N611" s="207" t="s">
        <v>1704</v>
      </c>
      <c r="O611" s="207" t="s">
        <v>1703</v>
      </c>
      <c r="P611" s="207"/>
      <c r="Q611" s="207" t="s">
        <v>1704</v>
      </c>
      <c r="R611" s="207" t="s">
        <v>1703</v>
      </c>
      <c r="S611" s="207"/>
      <c r="T611" s="207" t="s">
        <v>1704</v>
      </c>
      <c r="U611" t="s">
        <v>173</v>
      </c>
      <c r="V611" s="207" t="s">
        <v>1703</v>
      </c>
      <c r="W611" s="207"/>
      <c r="X611" s="207" t="s">
        <v>1704</v>
      </c>
      <c r="Y611" s="207" t="s">
        <v>1703</v>
      </c>
      <c r="Z611" s="207"/>
      <c r="AA611" s="207" t="s">
        <v>1704</v>
      </c>
      <c r="AB611" s="207" t="s">
        <v>1703</v>
      </c>
      <c r="AC611" s="207"/>
      <c r="AD611" s="207" t="s">
        <v>1704</v>
      </c>
      <c r="AE611" t="s">
        <v>173</v>
      </c>
    </row>
    <row r="612" spans="1:31" x14ac:dyDescent="0.3">
      <c r="A612" t="s">
        <v>175</v>
      </c>
      <c r="B612" s="2">
        <v>93</v>
      </c>
      <c r="C612" t="s">
        <v>173</v>
      </c>
      <c r="D612" s="2">
        <v>47.878787878787797</v>
      </c>
      <c r="E612" s="2">
        <v>39</v>
      </c>
      <c r="F612" t="s">
        <v>173</v>
      </c>
      <c r="G612" s="14">
        <v>18.181818181818102</v>
      </c>
      <c r="H612" s="2">
        <v>168</v>
      </c>
      <c r="I612" t="s">
        <v>173</v>
      </c>
      <c r="J612" s="14">
        <v>72.727270000000004</v>
      </c>
      <c r="K612" s="299">
        <v>0.80645161290322576</v>
      </c>
      <c r="L612" s="2">
        <v>4414</v>
      </c>
      <c r="M612" s="27" t="s">
        <v>173</v>
      </c>
      <c r="N612" s="2">
        <v>276.969696969697</v>
      </c>
      <c r="O612" s="2">
        <v>4474</v>
      </c>
      <c r="P612" s="27" t="s">
        <v>173</v>
      </c>
      <c r="Q612" s="14">
        <v>270.30303030303003</v>
      </c>
      <c r="R612" s="2">
        <v>13402</v>
      </c>
      <c r="S612" s="27" t="s">
        <v>173</v>
      </c>
      <c r="T612" s="14">
        <v>773.33330000000001</v>
      </c>
      <c r="U612" s="27">
        <v>2.0362483008608971</v>
      </c>
      <c r="V612" s="2">
        <v>193916</v>
      </c>
      <c r="W612" s="27" t="s">
        <v>173</v>
      </c>
      <c r="X612" s="2">
        <v>2441</v>
      </c>
      <c r="Y612" s="2">
        <v>255195</v>
      </c>
      <c r="Z612" s="27" t="s">
        <v>173</v>
      </c>
      <c r="AA612" s="14">
        <v>2300.61</v>
      </c>
      <c r="AB612" s="2">
        <v>517320</v>
      </c>
      <c r="AC612" s="27" t="s">
        <v>173</v>
      </c>
      <c r="AD612" s="14">
        <v>4716.97</v>
      </c>
      <c r="AE612" s="27">
        <v>1.6679999999999999</v>
      </c>
    </row>
    <row r="613" spans="1:31" x14ac:dyDescent="0.3">
      <c r="A613" t="s">
        <v>1801</v>
      </c>
      <c r="B613" s="2">
        <v>10</v>
      </c>
      <c r="C613" s="299">
        <v>0.10752688172043011</v>
      </c>
      <c r="D613" s="2">
        <v>11.5151515151515</v>
      </c>
      <c r="E613" s="2">
        <v>0</v>
      </c>
      <c r="F613" s="299">
        <v>0</v>
      </c>
      <c r="G613" s="14">
        <v>11.5151515151515</v>
      </c>
      <c r="H613" s="2">
        <v>22</v>
      </c>
      <c r="I613" s="299">
        <v>0.13095238095238096</v>
      </c>
      <c r="J613" s="14">
        <v>14.545455</v>
      </c>
      <c r="K613" s="299">
        <v>1.2</v>
      </c>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1765</v>
      </c>
      <c r="B614" s="2">
        <v>0</v>
      </c>
      <c r="C614" s="299">
        <v>0</v>
      </c>
      <c r="D614" s="2">
        <v>80</v>
      </c>
      <c r="E614" s="2">
        <v>0</v>
      </c>
      <c r="F614" s="299">
        <v>0</v>
      </c>
      <c r="G614" s="14">
        <v>11.5151515151515</v>
      </c>
      <c r="H614" s="2">
        <v>13</v>
      </c>
      <c r="I614" s="299">
        <v>7.7380952380952384E-2</v>
      </c>
      <c r="J614" s="14">
        <v>12.121212</v>
      </c>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1819</v>
      </c>
      <c r="B615" s="2">
        <v>0</v>
      </c>
      <c r="C615" s="299">
        <v>0</v>
      </c>
      <c r="D615" s="2">
        <v>80</v>
      </c>
      <c r="E615" s="2">
        <v>0</v>
      </c>
      <c r="F615" s="299">
        <v>0</v>
      </c>
      <c r="G615" s="14">
        <v>11.5151515151515</v>
      </c>
      <c r="H615" s="2">
        <v>0</v>
      </c>
      <c r="I615" s="299">
        <v>0</v>
      </c>
      <c r="J615" s="14">
        <v>12.727273</v>
      </c>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1820</v>
      </c>
      <c r="B616" s="2">
        <v>0</v>
      </c>
      <c r="C616" s="299">
        <v>0</v>
      </c>
      <c r="D616" s="2">
        <v>80</v>
      </c>
      <c r="E616" s="2">
        <v>0</v>
      </c>
      <c r="F616" s="299">
        <v>0</v>
      </c>
      <c r="G616" s="2">
        <v>11.5151515151515</v>
      </c>
      <c r="H616" s="2">
        <v>0</v>
      </c>
      <c r="I616" s="299">
        <v>0</v>
      </c>
      <c r="J616" s="14">
        <v>12.727273</v>
      </c>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1821</v>
      </c>
      <c r="B617" s="2">
        <v>0</v>
      </c>
      <c r="C617" s="299">
        <v>0</v>
      </c>
      <c r="D617" s="2">
        <v>80</v>
      </c>
      <c r="E617" s="2">
        <v>0</v>
      </c>
      <c r="F617" s="299">
        <v>0</v>
      </c>
      <c r="G617" s="14">
        <v>11.5151515151515</v>
      </c>
      <c r="H617" s="2">
        <v>0</v>
      </c>
      <c r="I617" s="299">
        <v>0</v>
      </c>
      <c r="J617" s="14">
        <v>12.727273</v>
      </c>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1822</v>
      </c>
      <c r="B618" s="2">
        <v>0</v>
      </c>
      <c r="C618" s="299">
        <v>0</v>
      </c>
      <c r="D618" s="2">
        <v>80</v>
      </c>
      <c r="E618" s="2">
        <v>0</v>
      </c>
      <c r="F618" s="299">
        <v>0</v>
      </c>
      <c r="G618" s="14">
        <v>11.5151515151515</v>
      </c>
      <c r="H618" s="2">
        <v>0</v>
      </c>
      <c r="I618" s="299">
        <v>0</v>
      </c>
      <c r="J618" s="14">
        <v>12.727273</v>
      </c>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1823</v>
      </c>
      <c r="B619" s="2">
        <v>0</v>
      </c>
      <c r="C619" s="299">
        <v>0</v>
      </c>
      <c r="D619" s="2">
        <v>80</v>
      </c>
      <c r="E619" s="2">
        <v>0</v>
      </c>
      <c r="F619" s="299">
        <v>0</v>
      </c>
      <c r="G619" s="14">
        <v>11.5151515151515</v>
      </c>
      <c r="H619" s="2">
        <v>13</v>
      </c>
      <c r="I619" s="299">
        <v>7.7380952380952384E-2</v>
      </c>
      <c r="J619" s="14">
        <v>12.121212</v>
      </c>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1766</v>
      </c>
      <c r="B620" s="2">
        <v>10</v>
      </c>
      <c r="C620" s="299">
        <v>0.10752688172043011</v>
      </c>
      <c r="D620" s="2">
        <v>11.5151515151515</v>
      </c>
      <c r="E620" s="2">
        <v>0</v>
      </c>
      <c r="F620" s="299">
        <v>0</v>
      </c>
      <c r="G620" s="14">
        <v>11.5151515151515</v>
      </c>
      <c r="H620" s="2">
        <v>9</v>
      </c>
      <c r="I620" s="299">
        <v>5.3571428571428568E-2</v>
      </c>
      <c r="J620" s="14">
        <v>8.4848479999999995</v>
      </c>
      <c r="K620" s="299">
        <v>-0.1</v>
      </c>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1767</v>
      </c>
      <c r="B621" s="2">
        <v>10</v>
      </c>
      <c r="C621" s="299">
        <v>0.10752688172043011</v>
      </c>
      <c r="D621" s="2">
        <v>11.5151515151515</v>
      </c>
      <c r="E621" s="2">
        <v>0</v>
      </c>
      <c r="F621" s="299">
        <v>0</v>
      </c>
      <c r="G621" s="14">
        <v>11.5151515151515</v>
      </c>
      <c r="H621" s="2">
        <v>0</v>
      </c>
      <c r="I621" s="299">
        <v>0</v>
      </c>
      <c r="J621" s="14">
        <v>12.727273</v>
      </c>
      <c r="K621" s="299">
        <v>-1</v>
      </c>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1824</v>
      </c>
      <c r="B622" s="2">
        <v>10</v>
      </c>
      <c r="C622" s="299">
        <v>0.10752688172043011</v>
      </c>
      <c r="D622" s="2">
        <v>11.5151515151515</v>
      </c>
      <c r="E622" s="2">
        <v>0</v>
      </c>
      <c r="F622" s="299">
        <v>0</v>
      </c>
      <c r="G622" s="2">
        <v>11.5151515151515</v>
      </c>
      <c r="H622" s="2">
        <v>0</v>
      </c>
      <c r="I622" s="299">
        <v>0</v>
      </c>
      <c r="J622" s="14">
        <v>12.727273</v>
      </c>
      <c r="K622" s="299">
        <v>-1</v>
      </c>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1825</v>
      </c>
      <c r="B623" s="2">
        <v>0</v>
      </c>
      <c r="C623" s="299">
        <v>0</v>
      </c>
      <c r="D623" s="2">
        <v>80</v>
      </c>
      <c r="E623" s="2">
        <v>0</v>
      </c>
      <c r="F623" s="299">
        <v>0</v>
      </c>
      <c r="G623" s="14">
        <v>11.5151515151515</v>
      </c>
      <c r="H623" s="2">
        <v>0</v>
      </c>
      <c r="I623" s="299">
        <v>0</v>
      </c>
      <c r="J623" s="14">
        <v>12.727273</v>
      </c>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1826</v>
      </c>
      <c r="B624" s="2">
        <v>0</v>
      </c>
      <c r="C624" s="299">
        <v>0</v>
      </c>
      <c r="D624" s="2">
        <v>80</v>
      </c>
      <c r="E624" s="2">
        <v>0</v>
      </c>
      <c r="F624" s="299">
        <v>0</v>
      </c>
      <c r="G624" s="14">
        <v>11.5151515151515</v>
      </c>
      <c r="H624" s="2">
        <v>0</v>
      </c>
      <c r="I624" s="299">
        <v>0</v>
      </c>
      <c r="J624" s="14">
        <v>12.727273</v>
      </c>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1827</v>
      </c>
      <c r="B625" s="2">
        <v>10</v>
      </c>
      <c r="C625" s="299">
        <v>0.10752688172043011</v>
      </c>
      <c r="D625" s="2">
        <v>11.5151515151515</v>
      </c>
      <c r="E625" s="2">
        <v>0</v>
      </c>
      <c r="F625" s="299">
        <v>0</v>
      </c>
      <c r="G625" s="14">
        <v>11.5151515151515</v>
      </c>
      <c r="H625" s="2">
        <v>0</v>
      </c>
      <c r="I625" s="299">
        <v>0</v>
      </c>
      <c r="J625" s="14">
        <v>12.727273</v>
      </c>
      <c r="K625" s="299">
        <v>-1</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1828</v>
      </c>
      <c r="B626" s="2">
        <v>0</v>
      </c>
      <c r="C626" s="299">
        <v>0</v>
      </c>
      <c r="D626" s="2">
        <v>80</v>
      </c>
      <c r="E626" s="2">
        <v>0</v>
      </c>
      <c r="F626" s="299">
        <v>0</v>
      </c>
      <c r="G626" s="14">
        <v>11.5151515151515</v>
      </c>
      <c r="H626" s="2">
        <v>0</v>
      </c>
      <c r="I626" s="299">
        <v>0</v>
      </c>
      <c r="J626" s="14">
        <v>12.727273</v>
      </c>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1768</v>
      </c>
      <c r="B627" s="2">
        <v>0</v>
      </c>
      <c r="C627" s="299">
        <v>0</v>
      </c>
      <c r="D627" s="2">
        <v>80</v>
      </c>
      <c r="E627" s="2">
        <v>0</v>
      </c>
      <c r="F627" s="299">
        <v>0</v>
      </c>
      <c r="G627" s="14">
        <v>11.5151515151515</v>
      </c>
      <c r="H627" s="2">
        <v>9</v>
      </c>
      <c r="I627" s="299">
        <v>5.3571428571428568E-2</v>
      </c>
      <c r="J627" s="14">
        <v>8.4848479999999995</v>
      </c>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1824</v>
      </c>
      <c r="B628" s="2">
        <v>0</v>
      </c>
      <c r="C628" s="299">
        <v>0</v>
      </c>
      <c r="D628" s="2">
        <v>80</v>
      </c>
      <c r="E628" s="2">
        <v>0</v>
      </c>
      <c r="F628" s="299">
        <v>0</v>
      </c>
      <c r="G628" s="14">
        <v>11.5151515151515</v>
      </c>
      <c r="H628" s="2">
        <v>9</v>
      </c>
      <c r="I628" s="299">
        <v>5.3571428571428568E-2</v>
      </c>
      <c r="J628" s="14">
        <v>8.4848479999999995</v>
      </c>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1825</v>
      </c>
      <c r="B629" s="2">
        <v>0</v>
      </c>
      <c r="C629" s="299">
        <v>0</v>
      </c>
      <c r="D629" s="2">
        <v>80</v>
      </c>
      <c r="E629" s="2">
        <v>0</v>
      </c>
      <c r="F629" s="299">
        <v>0</v>
      </c>
      <c r="G629" s="14">
        <v>11.5151515151515</v>
      </c>
      <c r="H629" s="2">
        <v>0</v>
      </c>
      <c r="I629" s="299">
        <v>0</v>
      </c>
      <c r="J629" s="14">
        <v>12.727273</v>
      </c>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1826</v>
      </c>
      <c r="B630" s="2">
        <v>0</v>
      </c>
      <c r="C630" s="299">
        <v>0</v>
      </c>
      <c r="D630" s="2">
        <v>80</v>
      </c>
      <c r="E630" s="2">
        <v>0</v>
      </c>
      <c r="F630" s="299">
        <v>0</v>
      </c>
      <c r="G630" s="14">
        <v>11.5151515151515</v>
      </c>
      <c r="H630" s="2">
        <v>0</v>
      </c>
      <c r="I630" s="299">
        <v>0</v>
      </c>
      <c r="J630" s="14">
        <v>12.727273</v>
      </c>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1827</v>
      </c>
      <c r="B631" s="2">
        <v>0</v>
      </c>
      <c r="C631" s="299">
        <v>0</v>
      </c>
      <c r="D631" s="2">
        <v>80</v>
      </c>
      <c r="E631" s="2">
        <v>0</v>
      </c>
      <c r="F631" s="299">
        <v>0</v>
      </c>
      <c r="G631" s="14">
        <v>11.5151515151515</v>
      </c>
      <c r="H631" s="2">
        <v>9</v>
      </c>
      <c r="I631" s="299">
        <v>5.3571428571428568E-2</v>
      </c>
      <c r="J631" s="14">
        <v>8.4848479999999995</v>
      </c>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1828</v>
      </c>
      <c r="B632" s="2">
        <v>0</v>
      </c>
      <c r="C632" s="299">
        <v>0</v>
      </c>
      <c r="D632" s="2">
        <v>80</v>
      </c>
      <c r="E632" s="2">
        <v>0</v>
      </c>
      <c r="F632" s="299">
        <v>0</v>
      </c>
      <c r="G632" s="14">
        <v>11.5151515151515</v>
      </c>
      <c r="H632" s="2">
        <v>0</v>
      </c>
      <c r="I632" s="299">
        <v>0</v>
      </c>
      <c r="J632" s="14">
        <v>12.727273</v>
      </c>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1817</v>
      </c>
      <c r="B633" s="2">
        <v>83</v>
      </c>
      <c r="C633" s="299">
        <v>0.89247311827956988</v>
      </c>
      <c r="D633" s="2">
        <v>45.454545454545404</v>
      </c>
      <c r="E633" s="2">
        <v>39</v>
      </c>
      <c r="F633" s="299">
        <v>1</v>
      </c>
      <c r="G633" s="14">
        <v>18.181818181818102</v>
      </c>
      <c r="H633" s="2">
        <v>146</v>
      </c>
      <c r="I633" s="299">
        <v>0.86904761904761907</v>
      </c>
      <c r="J633" s="14">
        <v>71.515150000000006</v>
      </c>
      <c r="K633" s="299">
        <v>0.75903614457831325</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1765</v>
      </c>
      <c r="B634" s="2">
        <v>62</v>
      </c>
      <c r="C634" s="299">
        <v>0.66666666666666663</v>
      </c>
      <c r="D634" s="2">
        <v>43.030303030303003</v>
      </c>
      <c r="E634" s="2">
        <v>23</v>
      </c>
      <c r="F634" s="299">
        <v>0.58974358974358976</v>
      </c>
      <c r="G634" s="14">
        <v>13.9393939393939</v>
      </c>
      <c r="H634" s="2">
        <v>104</v>
      </c>
      <c r="I634" s="299">
        <v>0.61904761904761907</v>
      </c>
      <c r="J634" s="14">
        <v>70.303030000000007</v>
      </c>
      <c r="K634" s="299">
        <v>0.67741935483870963</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1819</v>
      </c>
      <c r="B635" s="2">
        <v>10</v>
      </c>
      <c r="C635" s="299">
        <v>0.10752688172043011</v>
      </c>
      <c r="D635" s="2">
        <v>10.909090909090899</v>
      </c>
      <c r="E635" s="2">
        <v>18</v>
      </c>
      <c r="F635" s="299">
        <v>0.46153846153846156</v>
      </c>
      <c r="G635" s="14">
        <v>13.3333333333333</v>
      </c>
      <c r="H635" s="2">
        <v>82</v>
      </c>
      <c r="I635" s="299">
        <v>0.48809523809523808</v>
      </c>
      <c r="J635" s="14">
        <v>68.484849999999994</v>
      </c>
      <c r="K635" s="299">
        <v>7.2</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1820</v>
      </c>
      <c r="B636" s="2">
        <v>0</v>
      </c>
      <c r="C636" s="299">
        <v>0</v>
      </c>
      <c r="D636" s="2">
        <v>80</v>
      </c>
      <c r="E636" s="2">
        <v>0</v>
      </c>
      <c r="F636" s="299">
        <v>0</v>
      </c>
      <c r="G636" s="14">
        <v>11.5151515151515</v>
      </c>
      <c r="H636" s="2">
        <v>0</v>
      </c>
      <c r="I636" s="299">
        <v>0</v>
      </c>
      <c r="J636" s="14">
        <v>12.727273</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1821</v>
      </c>
      <c r="B637" s="2">
        <v>10</v>
      </c>
      <c r="C637" s="299">
        <v>0.10752688172043011</v>
      </c>
      <c r="D637" s="2">
        <v>10.909090909090899</v>
      </c>
      <c r="E637" s="2">
        <v>7</v>
      </c>
      <c r="F637" s="299">
        <v>0.17948717948717949</v>
      </c>
      <c r="G637" s="14">
        <v>6.0606060606060597</v>
      </c>
      <c r="H637" s="2">
        <v>10</v>
      </c>
      <c r="I637" s="299">
        <v>5.9523809523809521E-2</v>
      </c>
      <c r="J637" s="14">
        <v>10.30303</v>
      </c>
      <c r="K637" s="299">
        <v>0</v>
      </c>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1822</v>
      </c>
      <c r="B638" s="2">
        <v>0</v>
      </c>
      <c r="C638" s="299">
        <v>0</v>
      </c>
      <c r="D638" s="2">
        <v>80</v>
      </c>
      <c r="E638" s="2">
        <v>11</v>
      </c>
      <c r="F638" s="299">
        <v>0.28205128205128205</v>
      </c>
      <c r="G638" s="14">
        <v>11.5151515151515</v>
      </c>
      <c r="H638" s="2">
        <v>72</v>
      </c>
      <c r="I638" s="299">
        <v>0.42857142857142855</v>
      </c>
      <c r="J638" s="14">
        <v>67.878784199999998</v>
      </c>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1823</v>
      </c>
      <c r="B639" s="2">
        <v>52</v>
      </c>
      <c r="C639" s="299">
        <v>0.55913978494623651</v>
      </c>
      <c r="D639" s="2">
        <v>40</v>
      </c>
      <c r="E639" s="2">
        <v>5</v>
      </c>
      <c r="F639" s="299">
        <v>0.12820512820512819</v>
      </c>
      <c r="G639" s="14">
        <v>4.2424242424242404</v>
      </c>
      <c r="H639" s="2">
        <v>22</v>
      </c>
      <c r="I639" s="299">
        <v>0.13095238095238096</v>
      </c>
      <c r="J639" s="14">
        <v>19.393940000000001</v>
      </c>
      <c r="K639" s="299">
        <v>-0.57692307692307687</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1766</v>
      </c>
      <c r="B640" s="2">
        <v>21</v>
      </c>
      <c r="C640" s="299">
        <v>0.22580645161290322</v>
      </c>
      <c r="D640" s="2">
        <v>15.151515151515101</v>
      </c>
      <c r="E640" s="2">
        <v>16</v>
      </c>
      <c r="F640" s="299">
        <v>0.41025641025641024</v>
      </c>
      <c r="G640" s="14">
        <v>12.7272727272727</v>
      </c>
      <c r="H640" s="2">
        <v>42</v>
      </c>
      <c r="I640" s="299">
        <v>0.25</v>
      </c>
      <c r="J640" s="14">
        <v>21.212122000000001</v>
      </c>
      <c r="K640" s="299">
        <v>1</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1767</v>
      </c>
      <c r="B641" s="2">
        <v>21</v>
      </c>
      <c r="C641" s="299">
        <v>0.22580645161290322</v>
      </c>
      <c r="D641" s="2">
        <v>15.151515151515101</v>
      </c>
      <c r="E641" s="2">
        <v>4</v>
      </c>
      <c r="F641" s="299">
        <v>0.10256410256410256</v>
      </c>
      <c r="G641" s="14">
        <v>4.2424242424242404</v>
      </c>
      <c r="H641" s="2">
        <v>17</v>
      </c>
      <c r="I641" s="299">
        <v>0.10119047619047619</v>
      </c>
      <c r="J641" s="14">
        <v>15.151515</v>
      </c>
      <c r="K641" s="299">
        <v>-0.19047619047619047</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1824</v>
      </c>
      <c r="B642" s="2">
        <v>9</v>
      </c>
      <c r="C642" s="299">
        <v>9.6774193548387094E-2</v>
      </c>
      <c r="D642" s="2">
        <v>10.303030303030299</v>
      </c>
      <c r="E642" s="2">
        <v>4</v>
      </c>
      <c r="F642" s="299">
        <v>0.10256410256410256</v>
      </c>
      <c r="G642" s="14">
        <v>4.2424242424242404</v>
      </c>
      <c r="H642" s="2">
        <v>17</v>
      </c>
      <c r="I642" s="299">
        <v>0.10119047619047619</v>
      </c>
      <c r="J642" s="14">
        <v>15.151515</v>
      </c>
      <c r="K642" s="299">
        <v>0.88888888888888884</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1825</v>
      </c>
      <c r="B643" s="2">
        <v>0</v>
      </c>
      <c r="C643" s="299">
        <v>0</v>
      </c>
      <c r="D643" s="2">
        <v>80</v>
      </c>
      <c r="E643" s="2">
        <v>0</v>
      </c>
      <c r="F643" s="299">
        <v>0</v>
      </c>
      <c r="G643" s="14">
        <v>11.5151515151515</v>
      </c>
      <c r="H643" s="2">
        <v>0</v>
      </c>
      <c r="I643" s="299">
        <v>0</v>
      </c>
      <c r="J643" s="14">
        <v>12.727273</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1826</v>
      </c>
      <c r="B644" s="2">
        <v>0</v>
      </c>
      <c r="C644" s="299">
        <v>0</v>
      </c>
      <c r="D644" s="2">
        <v>80</v>
      </c>
      <c r="E644" s="2">
        <v>0</v>
      </c>
      <c r="F644" s="299">
        <v>0</v>
      </c>
      <c r="G644" s="14">
        <v>11.5151515151515</v>
      </c>
      <c r="H644" s="2">
        <v>17</v>
      </c>
      <c r="I644" s="299">
        <v>0.10119047619047619</v>
      </c>
      <c r="J644" s="14">
        <v>15.151515</v>
      </c>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1827</v>
      </c>
      <c r="B645" s="2">
        <v>9</v>
      </c>
      <c r="C645" s="299">
        <v>9.6774193548387094E-2</v>
      </c>
      <c r="D645" s="2">
        <v>10.303030303030299</v>
      </c>
      <c r="E645" s="2">
        <v>4</v>
      </c>
      <c r="F645" s="299">
        <v>0.10256410256410256</v>
      </c>
      <c r="G645" s="14">
        <v>4.2424242424242404</v>
      </c>
      <c r="H645" s="2">
        <v>0</v>
      </c>
      <c r="I645" s="299">
        <v>0</v>
      </c>
      <c r="J645" s="14">
        <v>12.727273</v>
      </c>
      <c r="K645" s="299">
        <v>-1</v>
      </c>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1828</v>
      </c>
      <c r="B646" s="2">
        <v>12</v>
      </c>
      <c r="C646" s="299">
        <v>0.12903225806451613</v>
      </c>
      <c r="D646" s="2">
        <v>11.5151515151515</v>
      </c>
      <c r="E646" s="2">
        <v>0</v>
      </c>
      <c r="F646" s="299">
        <v>0</v>
      </c>
      <c r="G646" s="14">
        <v>11.5151515151515</v>
      </c>
      <c r="H646" s="2">
        <v>0</v>
      </c>
      <c r="I646" s="299">
        <v>0</v>
      </c>
      <c r="J646" s="14">
        <v>12.727273</v>
      </c>
      <c r="K646" s="299">
        <v>-1</v>
      </c>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1768</v>
      </c>
      <c r="B647" s="2">
        <v>0</v>
      </c>
      <c r="C647" s="299">
        <v>0</v>
      </c>
      <c r="D647" s="2">
        <v>80</v>
      </c>
      <c r="E647" s="2">
        <v>12</v>
      </c>
      <c r="F647" s="299">
        <v>0.30769230769230771</v>
      </c>
      <c r="G647" s="14">
        <v>12.1212121212121</v>
      </c>
      <c r="H647" s="2">
        <v>25</v>
      </c>
      <c r="I647" s="299">
        <v>0.14880952380952381</v>
      </c>
      <c r="J647" s="14">
        <v>18.181818</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1824</v>
      </c>
      <c r="B648" s="2">
        <v>0</v>
      </c>
      <c r="C648" s="299">
        <v>0</v>
      </c>
      <c r="D648" s="2">
        <v>80</v>
      </c>
      <c r="E648" s="2">
        <v>12</v>
      </c>
      <c r="F648" s="299">
        <v>0.30769230769230771</v>
      </c>
      <c r="G648" s="14">
        <v>12.1212121212121</v>
      </c>
      <c r="H648" s="2">
        <v>25</v>
      </c>
      <c r="I648" s="299">
        <v>0.14880952380952381</v>
      </c>
      <c r="J648" s="14">
        <v>18.181818</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1825</v>
      </c>
      <c r="B649" s="2">
        <v>0</v>
      </c>
      <c r="C649" s="299">
        <v>0</v>
      </c>
      <c r="D649" s="2">
        <v>80</v>
      </c>
      <c r="E649" s="2">
        <v>0</v>
      </c>
      <c r="F649" s="299">
        <v>0</v>
      </c>
      <c r="G649" s="14">
        <v>11.5151515151515</v>
      </c>
      <c r="H649" s="2">
        <v>16</v>
      </c>
      <c r="I649" s="299">
        <v>9.5238095238095233E-2</v>
      </c>
      <c r="J649" s="14">
        <v>16.363636</v>
      </c>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1826</v>
      </c>
      <c r="B650" s="2">
        <v>0</v>
      </c>
      <c r="C650" s="299">
        <v>0</v>
      </c>
      <c r="D650" s="2">
        <v>80</v>
      </c>
      <c r="E650" s="2">
        <v>0</v>
      </c>
      <c r="F650" s="299">
        <v>0</v>
      </c>
      <c r="G650" s="14">
        <v>11.5151515151515</v>
      </c>
      <c r="H650" s="2">
        <v>0</v>
      </c>
      <c r="I650" s="299">
        <v>0</v>
      </c>
      <c r="J650" s="14">
        <v>12.727273</v>
      </c>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1827</v>
      </c>
      <c r="B651" s="2">
        <v>0</v>
      </c>
      <c r="C651" s="299">
        <v>0</v>
      </c>
      <c r="D651" s="2">
        <v>80</v>
      </c>
      <c r="E651" s="2">
        <v>12</v>
      </c>
      <c r="F651" s="299">
        <v>0.30769230769230771</v>
      </c>
      <c r="G651" s="14">
        <v>12.1212121212121</v>
      </c>
      <c r="H651" s="2">
        <v>9</v>
      </c>
      <c r="I651" s="299">
        <v>5.3571428571428568E-2</v>
      </c>
      <c r="J651" s="14">
        <v>9.0909089999999999</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1828</v>
      </c>
      <c r="B652" s="2">
        <v>0</v>
      </c>
      <c r="C652" s="299">
        <v>0</v>
      </c>
      <c r="D652" s="2">
        <v>80</v>
      </c>
      <c r="E652" s="2">
        <v>0</v>
      </c>
      <c r="F652" s="299">
        <v>0</v>
      </c>
      <c r="G652" s="14">
        <v>11.5151515151515</v>
      </c>
      <c r="H652" s="2">
        <v>0</v>
      </c>
      <c r="I652" s="299">
        <v>0</v>
      </c>
      <c r="J652" s="14">
        <v>12.727273</v>
      </c>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297" t="s">
        <v>1836</v>
      </c>
      <c r="B654" s="297"/>
      <c r="C654" s="297"/>
      <c r="D654" s="297"/>
      <c r="E654" s="297"/>
      <c r="F654" s="297"/>
      <c r="G654" s="297"/>
      <c r="H654" s="297"/>
      <c r="I654" s="297"/>
      <c r="J654" s="297"/>
      <c r="K654" s="297"/>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98" t="s">
        <v>1703</v>
      </c>
      <c r="C655" s="298"/>
      <c r="D655" s="298" t="s">
        <v>1704</v>
      </c>
      <c r="E655" s="298" t="s">
        <v>1703</v>
      </c>
      <c r="F655" s="298"/>
      <c r="G655" s="298" t="s">
        <v>1704</v>
      </c>
      <c r="H655" s="298" t="s">
        <v>1703</v>
      </c>
      <c r="I655" s="298"/>
      <c r="J655" s="298" t="s">
        <v>1704</v>
      </c>
      <c r="K655" t="s">
        <v>173</v>
      </c>
      <c r="L655" s="207" t="s">
        <v>1703</v>
      </c>
      <c r="M655" s="207"/>
      <c r="N655" s="207" t="s">
        <v>1704</v>
      </c>
      <c r="O655" s="207" t="s">
        <v>1703</v>
      </c>
      <c r="P655" s="207"/>
      <c r="Q655" s="207" t="s">
        <v>1704</v>
      </c>
      <c r="R655" s="207" t="s">
        <v>1703</v>
      </c>
      <c r="S655" s="207"/>
      <c r="T655" s="207" t="s">
        <v>1704</v>
      </c>
      <c r="U655" t="s">
        <v>173</v>
      </c>
      <c r="V655" s="207" t="s">
        <v>1703</v>
      </c>
      <c r="W655" s="207"/>
      <c r="X655" s="207" t="s">
        <v>1704</v>
      </c>
      <c r="Y655" s="207" t="s">
        <v>1703</v>
      </c>
      <c r="Z655" s="207"/>
      <c r="AA655" s="207" t="s">
        <v>1704</v>
      </c>
      <c r="AB655" s="207" t="s">
        <v>1703</v>
      </c>
      <c r="AC655" s="207"/>
      <c r="AD655" s="207" t="s">
        <v>1704</v>
      </c>
      <c r="AE655" t="s">
        <v>173</v>
      </c>
    </row>
    <row r="656" spans="1:31" x14ac:dyDescent="0.3">
      <c r="A656" t="s">
        <v>175</v>
      </c>
      <c r="B656" s="2">
        <v>131</v>
      </c>
      <c r="C656" t="s">
        <v>173</v>
      </c>
      <c r="D656" s="2">
        <v>46.6666666666666</v>
      </c>
      <c r="E656" s="2">
        <v>77</v>
      </c>
      <c r="F656" t="s">
        <v>173</v>
      </c>
      <c r="G656" s="14">
        <v>31.515151515151501</v>
      </c>
      <c r="H656" s="2">
        <v>109</v>
      </c>
      <c r="I656" t="s">
        <v>173</v>
      </c>
      <c r="J656" s="14">
        <v>56.363636</v>
      </c>
      <c r="K656" s="299">
        <v>-0.16793893129770993</v>
      </c>
      <c r="L656" s="2">
        <v>86595</v>
      </c>
      <c r="M656" s="27" t="s">
        <v>173</v>
      </c>
      <c r="N656" s="2">
        <v>693.93939393939399</v>
      </c>
      <c r="O656" s="2">
        <v>84350</v>
      </c>
      <c r="P656" s="27" t="s">
        <v>173</v>
      </c>
      <c r="Q656" s="14">
        <v>876.969696969697</v>
      </c>
      <c r="R656" s="2">
        <v>78697</v>
      </c>
      <c r="S656" s="27" t="s">
        <v>173</v>
      </c>
      <c r="T656" s="14">
        <v>715.15150000000006</v>
      </c>
      <c r="U656" s="27">
        <v>-9.1206189733818346E-2</v>
      </c>
      <c r="V656" s="2">
        <v>3967947</v>
      </c>
      <c r="W656" s="27" t="s">
        <v>173</v>
      </c>
      <c r="X656" s="2">
        <v>7886</v>
      </c>
      <c r="Y656" s="2">
        <v>3864391</v>
      </c>
      <c r="Z656" s="27" t="s">
        <v>173</v>
      </c>
      <c r="AA656" s="14">
        <v>7529.09</v>
      </c>
      <c r="AB656" s="2">
        <v>3786029</v>
      </c>
      <c r="AC656" s="27" t="s">
        <v>173</v>
      </c>
      <c r="AD656" s="14">
        <v>7460.61</v>
      </c>
      <c r="AE656" s="27">
        <v>-4.5999999999999999E-2</v>
      </c>
    </row>
    <row r="657" spans="1:31" x14ac:dyDescent="0.3">
      <c r="A657" t="s">
        <v>1801</v>
      </c>
      <c r="B657" s="2">
        <v>0</v>
      </c>
      <c r="C657" s="299">
        <v>0</v>
      </c>
      <c r="D657" s="2">
        <v>80</v>
      </c>
      <c r="E657" s="2">
        <v>32</v>
      </c>
      <c r="F657" s="299">
        <v>0.41558441558441561</v>
      </c>
      <c r="G657" s="14">
        <v>20</v>
      </c>
      <c r="H657" s="2">
        <v>47</v>
      </c>
      <c r="I657" s="299">
        <v>0.43119266055045874</v>
      </c>
      <c r="J657" s="14">
        <v>47.878788</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1765</v>
      </c>
      <c r="B658" s="2">
        <v>0</v>
      </c>
      <c r="C658" s="299">
        <v>0</v>
      </c>
      <c r="D658" s="2">
        <v>80</v>
      </c>
      <c r="E658" s="2">
        <v>11</v>
      </c>
      <c r="F658" s="299">
        <v>0.14285714285714285</v>
      </c>
      <c r="G658" s="14">
        <v>11.5151515151515</v>
      </c>
      <c r="H658" s="2">
        <v>0</v>
      </c>
      <c r="I658" s="299">
        <v>0</v>
      </c>
      <c r="J658" s="14">
        <v>12.727273</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1819</v>
      </c>
      <c r="B659" s="2">
        <v>0</v>
      </c>
      <c r="C659" s="299">
        <v>0</v>
      </c>
      <c r="D659" s="2">
        <v>80</v>
      </c>
      <c r="E659" s="2">
        <v>11</v>
      </c>
      <c r="F659" s="299">
        <v>0.14285714285714285</v>
      </c>
      <c r="G659" s="14">
        <v>11.5151515151515</v>
      </c>
      <c r="H659" s="2">
        <v>0</v>
      </c>
      <c r="I659" s="299">
        <v>0</v>
      </c>
      <c r="J659" s="14">
        <v>12.727273</v>
      </c>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1820</v>
      </c>
      <c r="B660" s="2">
        <v>0</v>
      </c>
      <c r="C660" s="299">
        <v>0</v>
      </c>
      <c r="D660" s="2">
        <v>80</v>
      </c>
      <c r="E660" s="2">
        <v>0</v>
      </c>
      <c r="F660" s="299">
        <v>0</v>
      </c>
      <c r="G660" s="14">
        <v>11.5151515151515</v>
      </c>
      <c r="H660" s="2">
        <v>0</v>
      </c>
      <c r="I660" s="299">
        <v>0</v>
      </c>
      <c r="J660" s="14">
        <v>12.727273</v>
      </c>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1821</v>
      </c>
      <c r="B661" s="2">
        <v>0</v>
      </c>
      <c r="C661" s="299">
        <v>0</v>
      </c>
      <c r="D661" s="2">
        <v>80</v>
      </c>
      <c r="E661" s="2">
        <v>0</v>
      </c>
      <c r="F661" s="299">
        <v>0</v>
      </c>
      <c r="G661" s="14">
        <v>11.5151515151515</v>
      </c>
      <c r="H661" s="2">
        <v>0</v>
      </c>
      <c r="I661" s="299">
        <v>0</v>
      </c>
      <c r="J661" s="14">
        <v>12.727273</v>
      </c>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1822</v>
      </c>
      <c r="B662" s="2">
        <v>0</v>
      </c>
      <c r="C662" s="299">
        <v>0</v>
      </c>
      <c r="D662" s="2">
        <v>80</v>
      </c>
      <c r="E662" s="2">
        <v>11</v>
      </c>
      <c r="F662" s="299">
        <v>0.14285714285714285</v>
      </c>
      <c r="G662" s="14">
        <v>11.5151515151515</v>
      </c>
      <c r="H662" s="2">
        <v>0</v>
      </c>
      <c r="I662" s="299">
        <v>0</v>
      </c>
      <c r="J662" s="14">
        <v>12.727273</v>
      </c>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1823</v>
      </c>
      <c r="B663" s="2">
        <v>0</v>
      </c>
      <c r="C663" s="299">
        <v>0</v>
      </c>
      <c r="D663" s="2">
        <v>80</v>
      </c>
      <c r="E663" s="2">
        <v>0</v>
      </c>
      <c r="F663" s="299">
        <v>0</v>
      </c>
      <c r="G663" s="14">
        <v>11.5151515151515</v>
      </c>
      <c r="H663" s="2">
        <v>0</v>
      </c>
      <c r="I663" s="299">
        <v>0</v>
      </c>
      <c r="J663" s="14">
        <v>12.727273</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1766</v>
      </c>
      <c r="B664" s="2">
        <v>0</v>
      </c>
      <c r="C664" s="299">
        <v>0</v>
      </c>
      <c r="D664" s="2">
        <v>80</v>
      </c>
      <c r="E664" s="2">
        <v>21</v>
      </c>
      <c r="F664" s="299">
        <v>0.27272727272727271</v>
      </c>
      <c r="G664" s="14">
        <v>15.757575757575699</v>
      </c>
      <c r="H664" s="2">
        <v>47</v>
      </c>
      <c r="I664" s="299">
        <v>0.43119266055045874</v>
      </c>
      <c r="J664" s="14">
        <v>47.878788</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1767</v>
      </c>
      <c r="B665" s="2">
        <v>0</v>
      </c>
      <c r="C665" s="299">
        <v>0</v>
      </c>
      <c r="D665" s="2">
        <v>80</v>
      </c>
      <c r="E665" s="2">
        <v>0</v>
      </c>
      <c r="F665" s="299">
        <v>0</v>
      </c>
      <c r="G665" s="14">
        <v>11.5151515151515</v>
      </c>
      <c r="H665" s="2">
        <v>0</v>
      </c>
      <c r="I665" s="299">
        <v>0</v>
      </c>
      <c r="J665" s="14">
        <v>12.727273</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1824</v>
      </c>
      <c r="B666" s="2">
        <v>0</v>
      </c>
      <c r="C666" s="299">
        <v>0</v>
      </c>
      <c r="D666" s="2">
        <v>80</v>
      </c>
      <c r="E666" s="2">
        <v>0</v>
      </c>
      <c r="F666" s="299">
        <v>0</v>
      </c>
      <c r="G666" s="14">
        <v>11.5151515151515</v>
      </c>
      <c r="H666" s="2">
        <v>0</v>
      </c>
      <c r="I666" s="299">
        <v>0</v>
      </c>
      <c r="J666" s="14">
        <v>12.727273</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1825</v>
      </c>
      <c r="B667" s="2">
        <v>0</v>
      </c>
      <c r="C667" s="299">
        <v>0</v>
      </c>
      <c r="D667" s="2">
        <v>80</v>
      </c>
      <c r="E667" s="2">
        <v>0</v>
      </c>
      <c r="F667" s="299">
        <v>0</v>
      </c>
      <c r="G667" s="14">
        <v>11.5151515151515</v>
      </c>
      <c r="H667" s="2">
        <v>0</v>
      </c>
      <c r="I667" s="299">
        <v>0</v>
      </c>
      <c r="J667" s="14">
        <v>12.727273</v>
      </c>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1826</v>
      </c>
      <c r="B668" s="2">
        <v>0</v>
      </c>
      <c r="C668" s="299">
        <v>0</v>
      </c>
      <c r="D668" s="2">
        <v>80</v>
      </c>
      <c r="E668" s="2">
        <v>0</v>
      </c>
      <c r="F668" s="299">
        <v>0</v>
      </c>
      <c r="G668" s="14">
        <v>11.5151515151515</v>
      </c>
      <c r="H668" s="2">
        <v>0</v>
      </c>
      <c r="I668" s="299">
        <v>0</v>
      </c>
      <c r="J668" s="14">
        <v>12.727273</v>
      </c>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1827</v>
      </c>
      <c r="B669" s="2">
        <v>0</v>
      </c>
      <c r="C669" s="299">
        <v>0</v>
      </c>
      <c r="D669" s="2">
        <v>80</v>
      </c>
      <c r="E669" s="2">
        <v>0</v>
      </c>
      <c r="F669" s="299">
        <v>0</v>
      </c>
      <c r="G669" s="14">
        <v>11.5151515151515</v>
      </c>
      <c r="H669" s="2">
        <v>0</v>
      </c>
      <c r="I669" s="299">
        <v>0</v>
      </c>
      <c r="J669" s="14">
        <v>12.727273</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1828</v>
      </c>
      <c r="B670" s="2">
        <v>0</v>
      </c>
      <c r="C670" s="299">
        <v>0</v>
      </c>
      <c r="D670" s="2">
        <v>80</v>
      </c>
      <c r="E670" s="2">
        <v>0</v>
      </c>
      <c r="F670" s="299">
        <v>0</v>
      </c>
      <c r="G670" s="14">
        <v>11.5151515151515</v>
      </c>
      <c r="H670" s="2">
        <v>0</v>
      </c>
      <c r="I670" s="299">
        <v>0</v>
      </c>
      <c r="J670" s="14">
        <v>12.727273</v>
      </c>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1768</v>
      </c>
      <c r="B671" s="2">
        <v>0</v>
      </c>
      <c r="C671" s="299">
        <v>0</v>
      </c>
      <c r="D671" s="2">
        <v>80</v>
      </c>
      <c r="E671" s="2">
        <v>21</v>
      </c>
      <c r="F671" s="299">
        <v>0.27272727272727271</v>
      </c>
      <c r="G671" s="14">
        <v>15.757575757575699</v>
      </c>
      <c r="H671" s="2">
        <v>47</v>
      </c>
      <c r="I671" s="299">
        <v>0.43119266055045874</v>
      </c>
      <c r="J671" s="14">
        <v>47.878788</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1824</v>
      </c>
      <c r="B672" s="2">
        <v>0</v>
      </c>
      <c r="C672" s="299">
        <v>0</v>
      </c>
      <c r="D672" s="2">
        <v>80</v>
      </c>
      <c r="E672" s="2">
        <v>0</v>
      </c>
      <c r="F672" s="299">
        <v>0</v>
      </c>
      <c r="G672" s="14">
        <v>11.5151515151515</v>
      </c>
      <c r="H672" s="2">
        <v>47</v>
      </c>
      <c r="I672" s="299">
        <v>0.43119266055045874</v>
      </c>
      <c r="J672" s="14">
        <v>47.878788</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1825</v>
      </c>
      <c r="B673" s="2">
        <v>0</v>
      </c>
      <c r="C673" s="299">
        <v>0</v>
      </c>
      <c r="D673" s="2">
        <v>80</v>
      </c>
      <c r="E673" s="2">
        <v>0</v>
      </c>
      <c r="F673" s="299">
        <v>0</v>
      </c>
      <c r="G673" s="14">
        <v>11.5151515151515</v>
      </c>
      <c r="H673" s="2">
        <v>0</v>
      </c>
      <c r="I673" s="299">
        <v>0</v>
      </c>
      <c r="J673" s="14">
        <v>12.727273</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1826</v>
      </c>
      <c r="B674" s="2">
        <v>0</v>
      </c>
      <c r="C674" s="299">
        <v>0</v>
      </c>
      <c r="D674" s="2">
        <v>80</v>
      </c>
      <c r="E674" s="2">
        <v>0</v>
      </c>
      <c r="F674" s="299">
        <v>0</v>
      </c>
      <c r="G674" s="14">
        <v>11.5151515151515</v>
      </c>
      <c r="H674" s="2">
        <v>0</v>
      </c>
      <c r="I674" s="299">
        <v>0</v>
      </c>
      <c r="J674" s="14">
        <v>12.727273</v>
      </c>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1827</v>
      </c>
      <c r="B675" s="2">
        <v>0</v>
      </c>
      <c r="C675" s="299">
        <v>0</v>
      </c>
      <c r="D675" s="2">
        <v>80</v>
      </c>
      <c r="E675" s="2">
        <v>0</v>
      </c>
      <c r="F675" s="299">
        <v>0</v>
      </c>
      <c r="G675" s="14">
        <v>11.5151515151515</v>
      </c>
      <c r="H675" s="2">
        <v>47</v>
      </c>
      <c r="I675" s="299">
        <v>0.43119266055045874</v>
      </c>
      <c r="J675" s="14">
        <v>47.878788</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1828</v>
      </c>
      <c r="B676" s="2">
        <v>0</v>
      </c>
      <c r="C676" s="299">
        <v>0</v>
      </c>
      <c r="D676" s="2">
        <v>80</v>
      </c>
      <c r="E676" s="2">
        <v>21</v>
      </c>
      <c r="F676" s="299">
        <v>0.27272727272727271</v>
      </c>
      <c r="G676" s="14">
        <v>15.757575757575699</v>
      </c>
      <c r="H676" s="2">
        <v>0</v>
      </c>
      <c r="I676" s="299">
        <v>0</v>
      </c>
      <c r="J676" s="14">
        <v>12.727273</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1817</v>
      </c>
      <c r="B677" s="2">
        <v>131</v>
      </c>
      <c r="C677" s="299">
        <v>1</v>
      </c>
      <c r="D677" s="2">
        <v>46.6666666666666</v>
      </c>
      <c r="E677" s="2">
        <v>45</v>
      </c>
      <c r="F677" s="299">
        <v>0.58441558441558439</v>
      </c>
      <c r="G677" s="14">
        <v>23.030303030302999</v>
      </c>
      <c r="H677" s="2">
        <v>62</v>
      </c>
      <c r="I677" s="299">
        <v>0.56880733944954132</v>
      </c>
      <c r="J677" s="14">
        <v>33.3333321</v>
      </c>
      <c r="K677" s="299">
        <v>-0.52671755725190839</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1765</v>
      </c>
      <c r="B678" s="2">
        <v>131</v>
      </c>
      <c r="C678" s="299">
        <v>1</v>
      </c>
      <c r="D678" s="2">
        <v>46.6666666666666</v>
      </c>
      <c r="E678" s="2">
        <v>38</v>
      </c>
      <c r="F678" s="299">
        <v>0.4935064935064935</v>
      </c>
      <c r="G678" s="2">
        <v>20.606060606060598</v>
      </c>
      <c r="H678" s="2">
        <v>35</v>
      </c>
      <c r="I678" s="299">
        <v>0.32110091743119268</v>
      </c>
      <c r="J678" s="14">
        <v>15.757576</v>
      </c>
      <c r="K678" s="299">
        <v>-0.73282442748091603</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1819</v>
      </c>
      <c r="B679" s="2">
        <v>50</v>
      </c>
      <c r="C679" s="299">
        <v>0.38167938931297712</v>
      </c>
      <c r="D679" s="2">
        <v>26.060606060605998</v>
      </c>
      <c r="E679" s="2">
        <v>0</v>
      </c>
      <c r="F679" s="299">
        <v>0</v>
      </c>
      <c r="G679" s="14">
        <v>11.5151515151515</v>
      </c>
      <c r="H679" s="2">
        <v>15</v>
      </c>
      <c r="I679" s="299">
        <v>0.13761467889908258</v>
      </c>
      <c r="J679" s="14">
        <v>12.727273</v>
      </c>
      <c r="K679" s="299">
        <v>-0.7</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1820</v>
      </c>
      <c r="B680" s="2">
        <v>10</v>
      </c>
      <c r="C680" s="299">
        <v>7.6335877862595422E-2</v>
      </c>
      <c r="D680" s="2">
        <v>9.6969696969696901</v>
      </c>
      <c r="E680" s="2">
        <v>0</v>
      </c>
      <c r="F680" s="299">
        <v>0</v>
      </c>
      <c r="G680" s="14">
        <v>11.5151515151515</v>
      </c>
      <c r="H680" s="2">
        <v>0</v>
      </c>
      <c r="I680" s="299">
        <v>0</v>
      </c>
      <c r="J680" s="14">
        <v>12.727273</v>
      </c>
      <c r="K680" s="299">
        <v>-1</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1821</v>
      </c>
      <c r="B681" s="2">
        <v>0</v>
      </c>
      <c r="C681" s="299">
        <v>0</v>
      </c>
      <c r="D681" s="2">
        <v>80</v>
      </c>
      <c r="E681" s="2">
        <v>0</v>
      </c>
      <c r="F681" s="299">
        <v>0</v>
      </c>
      <c r="G681" s="14">
        <v>11.5151515151515</v>
      </c>
      <c r="H681" s="2">
        <v>15</v>
      </c>
      <c r="I681" s="299">
        <v>0.13761467889908258</v>
      </c>
      <c r="J681" s="14">
        <v>12.727273</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1822</v>
      </c>
      <c r="B682" s="2">
        <v>40</v>
      </c>
      <c r="C682" s="299">
        <v>0.30534351145038169</v>
      </c>
      <c r="D682" s="2">
        <v>21.818181818181799</v>
      </c>
      <c r="E682" s="2">
        <v>0</v>
      </c>
      <c r="F682" s="299">
        <v>0</v>
      </c>
      <c r="G682" s="14">
        <v>11.5151515151515</v>
      </c>
      <c r="H682" s="2">
        <v>0</v>
      </c>
      <c r="I682" s="299">
        <v>0</v>
      </c>
      <c r="J682" s="14">
        <v>12.727273</v>
      </c>
      <c r="K682" s="299">
        <v>-1</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1823</v>
      </c>
      <c r="B683" s="2">
        <v>81</v>
      </c>
      <c r="C683" s="299">
        <v>0.61832061068702293</v>
      </c>
      <c r="D683" s="2">
        <v>38.181818181818102</v>
      </c>
      <c r="E683" s="2">
        <v>38</v>
      </c>
      <c r="F683" s="299">
        <v>0.4935064935064935</v>
      </c>
      <c r="G683" s="14">
        <v>20.606060606060598</v>
      </c>
      <c r="H683" s="2">
        <v>20</v>
      </c>
      <c r="I683" s="299">
        <v>0.1834862385321101</v>
      </c>
      <c r="J683" s="14">
        <v>10.909091</v>
      </c>
      <c r="K683" s="299">
        <v>-0.75308641975308643</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1766</v>
      </c>
      <c r="B684" s="2">
        <v>0</v>
      </c>
      <c r="C684" s="299">
        <v>0</v>
      </c>
      <c r="D684" s="2">
        <v>80</v>
      </c>
      <c r="E684" s="2">
        <v>7</v>
      </c>
      <c r="F684" s="299">
        <v>9.0909090909090912E-2</v>
      </c>
      <c r="G684" s="14">
        <v>7.8787878787878798</v>
      </c>
      <c r="H684" s="2">
        <v>27</v>
      </c>
      <c r="I684" s="299">
        <v>0.24770642201834864</v>
      </c>
      <c r="J684" s="14">
        <v>24.848483999999999</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1767</v>
      </c>
      <c r="B685" s="2">
        <v>0</v>
      </c>
      <c r="C685" s="299">
        <v>0</v>
      </c>
      <c r="D685" s="2">
        <v>80</v>
      </c>
      <c r="E685" s="2">
        <v>7</v>
      </c>
      <c r="F685" s="299">
        <v>9.0909090909090912E-2</v>
      </c>
      <c r="G685" s="2">
        <v>7.8787878787878798</v>
      </c>
      <c r="H685" s="2">
        <v>0</v>
      </c>
      <c r="I685" s="299">
        <v>0</v>
      </c>
      <c r="J685" s="14">
        <v>12.727273</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1824</v>
      </c>
      <c r="B686" s="2">
        <v>0</v>
      </c>
      <c r="C686" s="299">
        <v>0</v>
      </c>
      <c r="D686" s="2">
        <v>80</v>
      </c>
      <c r="E686" s="2">
        <v>0</v>
      </c>
      <c r="F686" s="299">
        <v>0</v>
      </c>
      <c r="G686" s="14">
        <v>11.5151515151515</v>
      </c>
      <c r="H686" s="2">
        <v>0</v>
      </c>
      <c r="I686" s="299">
        <v>0</v>
      </c>
      <c r="J686" s="14">
        <v>12.727273</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1825</v>
      </c>
      <c r="B687" s="2">
        <v>0</v>
      </c>
      <c r="C687" s="299">
        <v>0</v>
      </c>
      <c r="D687" s="2">
        <v>80</v>
      </c>
      <c r="E687" s="2">
        <v>0</v>
      </c>
      <c r="F687" s="299">
        <v>0</v>
      </c>
      <c r="G687" s="14">
        <v>11.5151515151515</v>
      </c>
      <c r="H687" s="2">
        <v>0</v>
      </c>
      <c r="I687" s="299">
        <v>0</v>
      </c>
      <c r="J687" s="14">
        <v>12.727273</v>
      </c>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1826</v>
      </c>
      <c r="B688" s="2">
        <v>0</v>
      </c>
      <c r="C688" s="299">
        <v>0</v>
      </c>
      <c r="D688" s="2">
        <v>80</v>
      </c>
      <c r="E688" s="2">
        <v>0</v>
      </c>
      <c r="F688" s="299">
        <v>0</v>
      </c>
      <c r="G688" s="14">
        <v>11.5151515151515</v>
      </c>
      <c r="H688" s="2">
        <v>0</v>
      </c>
      <c r="I688" s="299">
        <v>0</v>
      </c>
      <c r="J688" s="14">
        <v>12.727273</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1827</v>
      </c>
      <c r="B689" s="2">
        <v>0</v>
      </c>
      <c r="C689" s="299">
        <v>0</v>
      </c>
      <c r="D689" s="2">
        <v>80</v>
      </c>
      <c r="E689" s="2">
        <v>0</v>
      </c>
      <c r="F689" s="299">
        <v>0</v>
      </c>
      <c r="G689" s="14">
        <v>11.5151515151515</v>
      </c>
      <c r="H689" s="2">
        <v>0</v>
      </c>
      <c r="I689" s="299">
        <v>0</v>
      </c>
      <c r="J689" s="14">
        <v>12.727273</v>
      </c>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1828</v>
      </c>
      <c r="B690" s="2">
        <v>0</v>
      </c>
      <c r="C690" s="299">
        <v>0</v>
      </c>
      <c r="D690" s="2">
        <v>80</v>
      </c>
      <c r="E690" s="2">
        <v>7</v>
      </c>
      <c r="F690" s="299">
        <v>9.0909090909090912E-2</v>
      </c>
      <c r="G690" s="14">
        <v>7.8787878787878798</v>
      </c>
      <c r="H690" s="2">
        <v>0</v>
      </c>
      <c r="I690" s="299">
        <v>0</v>
      </c>
      <c r="J690" s="14">
        <v>12.727273</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1768</v>
      </c>
      <c r="B691" s="2">
        <v>0</v>
      </c>
      <c r="C691" s="299">
        <v>0</v>
      </c>
      <c r="D691" s="2">
        <v>80</v>
      </c>
      <c r="E691" s="2">
        <v>0</v>
      </c>
      <c r="F691" s="299">
        <v>0</v>
      </c>
      <c r="G691" s="14">
        <v>11.5151515151515</v>
      </c>
      <c r="H691" s="2">
        <v>27</v>
      </c>
      <c r="I691" s="299">
        <v>0.24770642201834864</v>
      </c>
      <c r="J691" s="14">
        <v>24.848483999999999</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1824</v>
      </c>
      <c r="B692" s="2">
        <v>0</v>
      </c>
      <c r="C692" s="299">
        <v>0</v>
      </c>
      <c r="D692" s="2">
        <v>80</v>
      </c>
      <c r="E692" s="2">
        <v>0</v>
      </c>
      <c r="F692" s="299">
        <v>0</v>
      </c>
      <c r="G692" s="14">
        <v>11.5151515151515</v>
      </c>
      <c r="H692" s="2">
        <v>27</v>
      </c>
      <c r="I692" s="299">
        <v>0.24770642201834864</v>
      </c>
      <c r="J692" s="14">
        <v>24.848483999999999</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1825</v>
      </c>
      <c r="B693" s="2">
        <v>0</v>
      </c>
      <c r="C693" s="299">
        <v>0</v>
      </c>
      <c r="D693" s="2">
        <v>80</v>
      </c>
      <c r="E693" s="2">
        <v>0</v>
      </c>
      <c r="F693" s="299">
        <v>0</v>
      </c>
      <c r="G693" s="14">
        <v>11.5151515151515</v>
      </c>
      <c r="H693" s="2">
        <v>0</v>
      </c>
      <c r="I693" s="299">
        <v>0</v>
      </c>
      <c r="J693" s="14">
        <v>12.727273</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1826</v>
      </c>
      <c r="B694" s="2">
        <v>0</v>
      </c>
      <c r="C694" s="299">
        <v>0</v>
      </c>
      <c r="D694" s="2">
        <v>80</v>
      </c>
      <c r="E694" s="2">
        <v>0</v>
      </c>
      <c r="F694" s="299">
        <v>0</v>
      </c>
      <c r="G694" s="14">
        <v>11.5151515151515</v>
      </c>
      <c r="H694" s="2">
        <v>0</v>
      </c>
      <c r="I694" s="299">
        <v>0</v>
      </c>
      <c r="J694" s="14">
        <v>12.727273</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1827</v>
      </c>
      <c r="B695" s="2">
        <v>0</v>
      </c>
      <c r="C695" s="299">
        <v>0</v>
      </c>
      <c r="D695" s="2">
        <v>80</v>
      </c>
      <c r="E695" s="2">
        <v>0</v>
      </c>
      <c r="F695" s="299">
        <v>0</v>
      </c>
      <c r="G695" s="14">
        <v>11.5151515151515</v>
      </c>
      <c r="H695" s="2">
        <v>27</v>
      </c>
      <c r="I695" s="299">
        <v>0.24770642201834864</v>
      </c>
      <c r="J695" s="14">
        <v>24.848483999999999</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1828</v>
      </c>
      <c r="B696" s="2">
        <v>0</v>
      </c>
      <c r="C696" s="299">
        <v>0</v>
      </c>
      <c r="D696" s="2">
        <v>80</v>
      </c>
      <c r="E696" s="2">
        <v>0</v>
      </c>
      <c r="F696" s="299">
        <v>0</v>
      </c>
      <c r="G696" s="14">
        <v>11.5151515151515</v>
      </c>
      <c r="H696" s="2">
        <v>0</v>
      </c>
      <c r="I696" s="299">
        <v>0</v>
      </c>
      <c r="J696" s="14">
        <v>12.727273</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297" t="s">
        <v>1837</v>
      </c>
      <c r="B698" s="297"/>
      <c r="C698" s="297"/>
      <c r="D698" s="297"/>
      <c r="E698" s="297"/>
      <c r="F698" s="297"/>
      <c r="G698" s="297"/>
      <c r="H698" s="297"/>
      <c r="I698" s="297"/>
      <c r="J698" s="297"/>
      <c r="K698" s="297"/>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98" t="s">
        <v>1703</v>
      </c>
      <c r="C699" s="298"/>
      <c r="D699" s="298" t="s">
        <v>1704</v>
      </c>
      <c r="E699" s="298" t="s">
        <v>1703</v>
      </c>
      <c r="F699" s="298"/>
      <c r="G699" s="298" t="s">
        <v>1704</v>
      </c>
      <c r="H699" s="298" t="s">
        <v>1703</v>
      </c>
      <c r="I699" s="298"/>
      <c r="J699" s="298" t="s">
        <v>1704</v>
      </c>
      <c r="K699" t="s">
        <v>173</v>
      </c>
      <c r="L699" s="207" t="s">
        <v>1703</v>
      </c>
      <c r="M699" s="207"/>
      <c r="N699" s="207" t="s">
        <v>1704</v>
      </c>
      <c r="O699" s="207" t="s">
        <v>1703</v>
      </c>
      <c r="P699" s="207"/>
      <c r="Q699" s="207" t="s">
        <v>1704</v>
      </c>
      <c r="R699" s="207" t="s">
        <v>1703</v>
      </c>
      <c r="S699" s="207"/>
      <c r="T699" s="207" t="s">
        <v>1704</v>
      </c>
      <c r="U699" t="s">
        <v>173</v>
      </c>
      <c r="V699" s="207" t="s">
        <v>1703</v>
      </c>
      <c r="W699" s="207"/>
      <c r="X699" s="207" t="s">
        <v>1704</v>
      </c>
      <c r="Y699" s="207" t="s">
        <v>1703</v>
      </c>
      <c r="Z699" s="207"/>
      <c r="AA699" s="207" t="s">
        <v>1704</v>
      </c>
      <c r="AB699" s="207" t="s">
        <v>1703</v>
      </c>
      <c r="AC699" s="207"/>
      <c r="AD699" s="207" t="s">
        <v>1704</v>
      </c>
      <c r="AE699" t="s">
        <v>173</v>
      </c>
    </row>
    <row r="700" spans="1:31" x14ac:dyDescent="0.3">
      <c r="A700" t="s">
        <v>175</v>
      </c>
      <c r="B700" s="2">
        <v>2064</v>
      </c>
      <c r="C700" t="s">
        <v>173</v>
      </c>
      <c r="D700" s="2">
        <v>90.909090909090907</v>
      </c>
      <c r="E700" s="2">
        <v>2582</v>
      </c>
      <c r="F700" t="s">
        <v>173</v>
      </c>
      <c r="G700" s="14">
        <v>66.6666666666666</v>
      </c>
      <c r="H700" s="2">
        <v>2383</v>
      </c>
      <c r="I700" t="s">
        <v>173</v>
      </c>
      <c r="J700" s="14">
        <v>120.606064</v>
      </c>
      <c r="K700" s="299">
        <v>0.15455426356589147</v>
      </c>
      <c r="L700" s="2">
        <v>79240</v>
      </c>
      <c r="M700" s="27" t="s">
        <v>173</v>
      </c>
      <c r="N700" s="2">
        <v>724.84848484848396</v>
      </c>
      <c r="O700" s="2">
        <v>90051</v>
      </c>
      <c r="P700" s="27" t="s">
        <v>173</v>
      </c>
      <c r="Q700" s="14">
        <v>750.90909090909099</v>
      </c>
      <c r="R700" s="2">
        <v>99337</v>
      </c>
      <c r="S700" s="27" t="s">
        <v>173</v>
      </c>
      <c r="T700" s="14">
        <v>881.81820000000005</v>
      </c>
      <c r="U700" s="27">
        <v>0.25362190812720847</v>
      </c>
      <c r="V700" s="2">
        <v>2714013</v>
      </c>
      <c r="W700" s="27" t="s">
        <v>173</v>
      </c>
      <c r="X700" s="2">
        <v>5236</v>
      </c>
      <c r="Y700" s="2">
        <v>2924014</v>
      </c>
      <c r="Z700" s="27" t="s">
        <v>173</v>
      </c>
      <c r="AA700" s="14">
        <v>5246.67</v>
      </c>
      <c r="AB700" s="2">
        <v>3088309</v>
      </c>
      <c r="AC700" s="27" t="s">
        <v>173</v>
      </c>
      <c r="AD700" s="14">
        <v>6100</v>
      </c>
      <c r="AE700" s="27">
        <v>0.13800000000000001</v>
      </c>
    </row>
    <row r="701" spans="1:31" x14ac:dyDescent="0.3">
      <c r="A701" t="s">
        <v>1801</v>
      </c>
      <c r="B701" s="2">
        <v>639</v>
      </c>
      <c r="C701" s="299">
        <v>0.30959302325581395</v>
      </c>
      <c r="D701" s="2">
        <v>90.303030303030297</v>
      </c>
      <c r="E701" s="2">
        <v>881</v>
      </c>
      <c r="F701" s="299">
        <v>0.34120836560805579</v>
      </c>
      <c r="G701" s="14">
        <v>89.090909090909093</v>
      </c>
      <c r="H701" s="2">
        <v>601</v>
      </c>
      <c r="I701" s="299">
        <v>0.2522031053294167</v>
      </c>
      <c r="J701" s="14">
        <v>94.545455899999993</v>
      </c>
      <c r="K701" s="299">
        <v>-5.9467918622848198E-2</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1765</v>
      </c>
      <c r="B702" s="2">
        <v>417</v>
      </c>
      <c r="C702" s="299">
        <v>0.20203488372093023</v>
      </c>
      <c r="D702" s="2">
        <v>81.818181818181799</v>
      </c>
      <c r="E702" s="2">
        <v>439</v>
      </c>
      <c r="F702" s="299">
        <v>0.17002323780015491</v>
      </c>
      <c r="G702" s="14">
        <v>73.3333333333333</v>
      </c>
      <c r="H702" s="2">
        <v>382</v>
      </c>
      <c r="I702" s="299">
        <v>0.16030214015946287</v>
      </c>
      <c r="J702" s="14">
        <v>79.393936199999999</v>
      </c>
      <c r="K702" s="299">
        <v>-8.3932853717026384E-2</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1819</v>
      </c>
      <c r="B703" s="2">
        <v>407</v>
      </c>
      <c r="C703" s="299">
        <v>0.19718992248062014</v>
      </c>
      <c r="D703" s="2">
        <v>80</v>
      </c>
      <c r="E703" s="2">
        <v>423</v>
      </c>
      <c r="F703" s="299">
        <v>0.16382649109217662</v>
      </c>
      <c r="G703" s="14">
        <v>73.3333333333333</v>
      </c>
      <c r="H703" s="2">
        <v>331</v>
      </c>
      <c r="I703" s="299">
        <v>0.13890054553084347</v>
      </c>
      <c r="J703" s="14">
        <v>73.939390000000003</v>
      </c>
      <c r="K703" s="299">
        <v>-0.18673218673218672</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1820</v>
      </c>
      <c r="B704" s="2">
        <v>78</v>
      </c>
      <c r="C704" s="299">
        <v>3.7790697674418602E-2</v>
      </c>
      <c r="D704" s="2">
        <v>38.787878787878697</v>
      </c>
      <c r="E704" s="2">
        <v>9</v>
      </c>
      <c r="F704" s="299">
        <v>3.4856700232378003E-3</v>
      </c>
      <c r="G704" s="14">
        <v>8.4848484848484809</v>
      </c>
      <c r="H704" s="2">
        <v>18</v>
      </c>
      <c r="I704" s="299">
        <v>7.5535039865715489E-3</v>
      </c>
      <c r="J704" s="14">
        <v>12.121212</v>
      </c>
      <c r="K704" s="299">
        <v>-0.76923076923076927</v>
      </c>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1821</v>
      </c>
      <c r="B705" s="2">
        <v>148</v>
      </c>
      <c r="C705" s="299">
        <v>7.170542635658915E-2</v>
      </c>
      <c r="D705" s="2">
        <v>50.909090909090899</v>
      </c>
      <c r="E705" s="2">
        <v>265</v>
      </c>
      <c r="F705" s="299">
        <v>0.10263361735089079</v>
      </c>
      <c r="G705" s="14">
        <v>63.636363636363598</v>
      </c>
      <c r="H705" s="2">
        <v>125</v>
      </c>
      <c r="I705" s="299">
        <v>5.245488879563575E-2</v>
      </c>
      <c r="J705" s="14">
        <v>44.242424</v>
      </c>
      <c r="K705" s="299">
        <v>-0.1554054054054054</v>
      </c>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1822</v>
      </c>
      <c r="B706" s="2">
        <v>181</v>
      </c>
      <c r="C706" s="299">
        <v>8.7693798449612406E-2</v>
      </c>
      <c r="D706" s="2">
        <v>55.151515151515099</v>
      </c>
      <c r="E706" s="2">
        <v>149</v>
      </c>
      <c r="F706" s="299">
        <v>5.7707203718048022E-2</v>
      </c>
      <c r="G706" s="14">
        <v>45.454545454545404</v>
      </c>
      <c r="H706" s="2">
        <v>188</v>
      </c>
      <c r="I706" s="299">
        <v>7.8892152748636174E-2</v>
      </c>
      <c r="J706" s="14">
        <v>52.121212</v>
      </c>
      <c r="K706" s="299">
        <v>3.8674033149171269E-2</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1823</v>
      </c>
      <c r="B707" s="2">
        <v>10</v>
      </c>
      <c r="C707" s="299">
        <v>4.8449612403100775E-3</v>
      </c>
      <c r="D707" s="2">
        <v>10.303030303030299</v>
      </c>
      <c r="E707" s="2">
        <v>16</v>
      </c>
      <c r="F707" s="299">
        <v>6.1967467079783118E-3</v>
      </c>
      <c r="G707" s="14">
        <v>10.909090909090899</v>
      </c>
      <c r="H707" s="2">
        <v>51</v>
      </c>
      <c r="I707" s="299">
        <v>2.1401594628619389E-2</v>
      </c>
      <c r="J707" s="14">
        <v>33.939392099999999</v>
      </c>
      <c r="K707" s="299">
        <v>4.0999999999999996</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1766</v>
      </c>
      <c r="B708" s="2">
        <v>222</v>
      </c>
      <c r="C708" s="299">
        <v>0.10755813953488372</v>
      </c>
      <c r="D708" s="2">
        <v>64.848484848484802</v>
      </c>
      <c r="E708" s="2">
        <v>442</v>
      </c>
      <c r="F708" s="299">
        <v>0.17118512780790085</v>
      </c>
      <c r="G708" s="14">
        <v>70.909090909090907</v>
      </c>
      <c r="H708" s="2">
        <v>219</v>
      </c>
      <c r="I708" s="299">
        <v>9.1900965169953844E-2</v>
      </c>
      <c r="J708" s="14">
        <v>63.030304000000001</v>
      </c>
      <c r="K708" s="299">
        <v>-1.3513513513513514E-2</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1767</v>
      </c>
      <c r="B709" s="2">
        <v>47</v>
      </c>
      <c r="C709" s="299">
        <v>2.2771317829457363E-2</v>
      </c>
      <c r="D709" s="2">
        <v>36.969696969696898</v>
      </c>
      <c r="E709" s="2">
        <v>166</v>
      </c>
      <c r="F709" s="299">
        <v>6.4291247095274978E-2</v>
      </c>
      <c r="G709" s="14">
        <v>63.030303030303003</v>
      </c>
      <c r="H709" s="2">
        <v>7</v>
      </c>
      <c r="I709" s="299">
        <v>2.9374737725556023E-3</v>
      </c>
      <c r="J709" s="14">
        <v>6.0606059999999999</v>
      </c>
      <c r="K709" s="299">
        <v>-0.85106382978723405</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1824</v>
      </c>
      <c r="B710" s="2">
        <v>10</v>
      </c>
      <c r="C710" s="299">
        <v>4.8449612403100775E-3</v>
      </c>
      <c r="D710" s="2">
        <v>11.5151515151515</v>
      </c>
      <c r="E710" s="2">
        <v>166</v>
      </c>
      <c r="F710" s="299">
        <v>6.4291247095274978E-2</v>
      </c>
      <c r="G710" s="14">
        <v>63.030303030303003</v>
      </c>
      <c r="H710" s="2">
        <v>7</v>
      </c>
      <c r="I710" s="299">
        <v>2.9374737725556023E-3</v>
      </c>
      <c r="J710" s="14">
        <v>6.0606059999999999</v>
      </c>
      <c r="K710" s="299">
        <v>-0.3</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1825</v>
      </c>
      <c r="B711" s="2">
        <v>0</v>
      </c>
      <c r="C711" s="299">
        <v>0</v>
      </c>
      <c r="D711" s="2">
        <v>80</v>
      </c>
      <c r="E711" s="2">
        <v>90</v>
      </c>
      <c r="F711" s="299">
        <v>3.4856700232378003E-2</v>
      </c>
      <c r="G711" s="14">
        <v>38.181818181818102</v>
      </c>
      <c r="H711" s="2">
        <v>0</v>
      </c>
      <c r="I711" s="299">
        <v>0</v>
      </c>
      <c r="J711" s="14">
        <v>12.727273</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1826</v>
      </c>
      <c r="B712" s="2">
        <v>0</v>
      </c>
      <c r="C712" s="299">
        <v>0</v>
      </c>
      <c r="D712" s="2">
        <v>80</v>
      </c>
      <c r="E712" s="2">
        <v>9</v>
      </c>
      <c r="F712" s="299">
        <v>3.4856700232378003E-3</v>
      </c>
      <c r="G712" s="14">
        <v>9.0909090909090899</v>
      </c>
      <c r="H712" s="2">
        <v>0</v>
      </c>
      <c r="I712" s="299">
        <v>0</v>
      </c>
      <c r="J712" s="14">
        <v>12.727273</v>
      </c>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1827</v>
      </c>
      <c r="B713" s="2">
        <v>10</v>
      </c>
      <c r="C713" s="299">
        <v>4.8449612403100775E-3</v>
      </c>
      <c r="D713" s="2">
        <v>11.5151515151515</v>
      </c>
      <c r="E713" s="2">
        <v>67</v>
      </c>
      <c r="F713" s="299">
        <v>2.5948876839659178E-2</v>
      </c>
      <c r="G713" s="14">
        <v>50.303030303030297</v>
      </c>
      <c r="H713" s="2">
        <v>7</v>
      </c>
      <c r="I713" s="299">
        <v>2.9374737725556023E-3</v>
      </c>
      <c r="J713" s="14">
        <v>6.0606059999999999</v>
      </c>
      <c r="K713" s="299">
        <v>-0.3</v>
      </c>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1828</v>
      </c>
      <c r="B714" s="2">
        <v>37</v>
      </c>
      <c r="C714" s="299">
        <v>1.7926356589147287E-2</v>
      </c>
      <c r="D714" s="2">
        <v>35.757575757575701</v>
      </c>
      <c r="E714" s="2">
        <v>0</v>
      </c>
      <c r="F714" s="299">
        <v>0</v>
      </c>
      <c r="G714" s="14">
        <v>11.5151515151515</v>
      </c>
      <c r="H714" s="2">
        <v>0</v>
      </c>
      <c r="I714" s="299">
        <v>0</v>
      </c>
      <c r="J714" s="14">
        <v>12.727273</v>
      </c>
      <c r="K714" s="299">
        <v>-1</v>
      </c>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1768</v>
      </c>
      <c r="B715" s="2">
        <v>175</v>
      </c>
      <c r="C715" s="299">
        <v>8.4786821705426355E-2</v>
      </c>
      <c r="D715" s="2">
        <v>56.969696969696898</v>
      </c>
      <c r="E715" s="2">
        <v>276</v>
      </c>
      <c r="F715" s="299">
        <v>0.10689388071262587</v>
      </c>
      <c r="G715" s="14">
        <v>52.121212121212103</v>
      </c>
      <c r="H715" s="2">
        <v>212</v>
      </c>
      <c r="I715" s="299">
        <v>8.8963491397398231E-2</v>
      </c>
      <c r="J715" s="14">
        <v>61.818179999999998</v>
      </c>
      <c r="K715" s="299">
        <v>0.21142857142857144</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1824</v>
      </c>
      <c r="B716" s="2">
        <v>164</v>
      </c>
      <c r="C716" s="299">
        <v>7.9457364341085274E-2</v>
      </c>
      <c r="D716" s="2">
        <v>55.151515151515099</v>
      </c>
      <c r="E716" s="2">
        <v>238</v>
      </c>
      <c r="F716" s="299">
        <v>9.2176607281177381E-2</v>
      </c>
      <c r="G716" s="14">
        <v>49.090909090909101</v>
      </c>
      <c r="H716" s="2">
        <v>212</v>
      </c>
      <c r="I716" s="299">
        <v>8.8963491397398231E-2</v>
      </c>
      <c r="J716" s="14">
        <v>61.818179999999998</v>
      </c>
      <c r="K716" s="299">
        <v>0.29268292682926828</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1825</v>
      </c>
      <c r="B717" s="2">
        <v>12</v>
      </c>
      <c r="C717" s="299">
        <v>5.8139534883720929E-3</v>
      </c>
      <c r="D717" s="2">
        <v>11.5151515151515</v>
      </c>
      <c r="E717" s="2">
        <v>12</v>
      </c>
      <c r="F717" s="299">
        <v>4.6475600309837332E-3</v>
      </c>
      <c r="G717" s="14">
        <v>11.5151515151515</v>
      </c>
      <c r="H717" s="2">
        <v>25</v>
      </c>
      <c r="I717" s="299">
        <v>1.049097775912715E-2</v>
      </c>
      <c r="J717" s="14">
        <v>18.181818</v>
      </c>
      <c r="K717" s="299">
        <v>1.0833333333333333</v>
      </c>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1826</v>
      </c>
      <c r="B718" s="2">
        <v>92</v>
      </c>
      <c r="C718" s="299">
        <v>4.4573643410852716E-2</v>
      </c>
      <c r="D718" s="2">
        <v>43.030303030303003</v>
      </c>
      <c r="E718" s="2">
        <v>75</v>
      </c>
      <c r="F718" s="299">
        <v>2.9047250193648334E-2</v>
      </c>
      <c r="G718" s="14">
        <v>30.303030303030301</v>
      </c>
      <c r="H718" s="2">
        <v>73</v>
      </c>
      <c r="I718" s="299">
        <v>3.063365505665128E-2</v>
      </c>
      <c r="J718" s="14">
        <v>38.181820000000002</v>
      </c>
      <c r="K718" s="299">
        <v>-0.20652173913043478</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1827</v>
      </c>
      <c r="B719" s="2">
        <v>60</v>
      </c>
      <c r="C719" s="299">
        <v>2.9069767441860465E-2</v>
      </c>
      <c r="D719" s="2">
        <v>32.121212121212103</v>
      </c>
      <c r="E719" s="2">
        <v>151</v>
      </c>
      <c r="F719" s="299">
        <v>5.8481797056545312E-2</v>
      </c>
      <c r="G719" s="14">
        <v>41.818181818181799</v>
      </c>
      <c r="H719" s="2">
        <v>114</v>
      </c>
      <c r="I719" s="299">
        <v>4.7838858581619806E-2</v>
      </c>
      <c r="J719" s="14">
        <v>47.272728000000001</v>
      </c>
      <c r="K719" s="299">
        <v>0.9</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1828</v>
      </c>
      <c r="B720" s="2">
        <v>11</v>
      </c>
      <c r="C720" s="299">
        <v>5.3294573643410852E-3</v>
      </c>
      <c r="D720" s="2">
        <v>10.303030303030299</v>
      </c>
      <c r="E720" s="2">
        <v>38</v>
      </c>
      <c r="F720" s="299">
        <v>1.4717273431448489E-2</v>
      </c>
      <c r="G720" s="14">
        <v>20.606060606060598</v>
      </c>
      <c r="H720" s="2">
        <v>0</v>
      </c>
      <c r="I720" s="299">
        <v>0</v>
      </c>
      <c r="J720" s="14">
        <v>12.727273</v>
      </c>
      <c r="K720" s="299">
        <v>-1</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1817</v>
      </c>
      <c r="B721" s="2">
        <v>1425</v>
      </c>
      <c r="C721" s="299">
        <v>0.69040697674418605</v>
      </c>
      <c r="D721" s="2">
        <v>114.54545454545401</v>
      </c>
      <c r="E721" s="2">
        <v>1701</v>
      </c>
      <c r="F721" s="299">
        <v>0.65879163439194421</v>
      </c>
      <c r="G721" s="14">
        <v>89.696969696969703</v>
      </c>
      <c r="H721" s="2">
        <v>1782</v>
      </c>
      <c r="I721" s="299">
        <v>0.7477968946705833</v>
      </c>
      <c r="J721" s="14">
        <v>125.454544</v>
      </c>
      <c r="K721" s="299">
        <v>0.25052631578947371</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1765</v>
      </c>
      <c r="B722" s="2">
        <v>1101</v>
      </c>
      <c r="C722" s="299">
        <v>0.53343023255813948</v>
      </c>
      <c r="D722" s="2">
        <v>118.787878787878</v>
      </c>
      <c r="E722" s="2">
        <v>1164</v>
      </c>
      <c r="F722" s="299">
        <v>0.45081332300542215</v>
      </c>
      <c r="G722" s="14">
        <v>89.090909090909093</v>
      </c>
      <c r="H722" s="2">
        <v>1324</v>
      </c>
      <c r="I722" s="299">
        <v>0.55560218212337387</v>
      </c>
      <c r="J722" s="14">
        <v>114.545456</v>
      </c>
      <c r="K722" s="299">
        <v>0.2025431425976385</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1819</v>
      </c>
      <c r="B723" s="2">
        <v>701</v>
      </c>
      <c r="C723" s="299">
        <v>0.33963178294573643</v>
      </c>
      <c r="D723" s="2">
        <v>107.87878787878699</v>
      </c>
      <c r="E723" s="2">
        <v>819</v>
      </c>
      <c r="F723" s="299">
        <v>0.31719597211463979</v>
      </c>
      <c r="G723" s="14">
        <v>79.393939393939405</v>
      </c>
      <c r="H723" s="2">
        <v>915</v>
      </c>
      <c r="I723" s="299">
        <v>0.38396978598405374</v>
      </c>
      <c r="J723" s="14">
        <v>101.818184</v>
      </c>
      <c r="K723" s="299">
        <v>0.30527817403708984</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1820</v>
      </c>
      <c r="B724" s="2">
        <v>153</v>
      </c>
      <c r="C724" s="299">
        <v>7.4127906976744193E-2</v>
      </c>
      <c r="D724" s="2">
        <v>67.272727272727195</v>
      </c>
      <c r="E724" s="2">
        <v>79</v>
      </c>
      <c r="F724" s="299">
        <v>3.0596436870642913E-2</v>
      </c>
      <c r="G724" s="14">
        <v>29.696969696969699</v>
      </c>
      <c r="H724" s="2">
        <v>199</v>
      </c>
      <c r="I724" s="299">
        <v>8.3508182962652125E-2</v>
      </c>
      <c r="J724" s="14">
        <v>64.848489999999998</v>
      </c>
      <c r="K724" s="299">
        <v>0.30065359477124182</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1821</v>
      </c>
      <c r="B725" s="2">
        <v>198</v>
      </c>
      <c r="C725" s="299">
        <v>9.5930232558139539E-2</v>
      </c>
      <c r="D725" s="2">
        <v>61.818181818181799</v>
      </c>
      <c r="E725" s="2">
        <v>315</v>
      </c>
      <c r="F725" s="299">
        <v>0.121998450813323</v>
      </c>
      <c r="G725" s="14">
        <v>60.606060606060602</v>
      </c>
      <c r="H725" s="2">
        <v>103</v>
      </c>
      <c r="I725" s="299">
        <v>4.3222828367603862E-2</v>
      </c>
      <c r="J725" s="14">
        <v>41.818179999999998</v>
      </c>
      <c r="K725" s="299">
        <v>-0.47979797979797978</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1822</v>
      </c>
      <c r="B726" s="2">
        <v>350</v>
      </c>
      <c r="C726" s="299">
        <v>0.16957364341085271</v>
      </c>
      <c r="D726" s="2">
        <v>78.181818181818201</v>
      </c>
      <c r="E726" s="2">
        <v>425</v>
      </c>
      <c r="F726" s="299">
        <v>0.16460108443067389</v>
      </c>
      <c r="G726" s="14">
        <v>64.848484848484802</v>
      </c>
      <c r="H726" s="2">
        <v>613</v>
      </c>
      <c r="I726" s="299">
        <v>0.25723877465379774</v>
      </c>
      <c r="J726" s="14">
        <v>89.090909999999994</v>
      </c>
      <c r="K726" s="299">
        <v>0.75142857142857145</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1823</v>
      </c>
      <c r="B727" s="2">
        <v>400</v>
      </c>
      <c r="C727" s="299">
        <v>0.19379844961240311</v>
      </c>
      <c r="D727" s="2">
        <v>86.6666666666666</v>
      </c>
      <c r="E727" s="2">
        <v>345</v>
      </c>
      <c r="F727" s="299">
        <v>0.13361735089078233</v>
      </c>
      <c r="G727" s="14">
        <v>49.090909090909101</v>
      </c>
      <c r="H727" s="2">
        <v>409</v>
      </c>
      <c r="I727" s="299">
        <v>0.17163239613932019</v>
      </c>
      <c r="J727" s="14">
        <v>75.757576</v>
      </c>
      <c r="K727" s="299">
        <v>2.2499999999999999E-2</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1766</v>
      </c>
      <c r="B728" s="2">
        <v>324</v>
      </c>
      <c r="C728" s="299">
        <v>0.15697674418604651</v>
      </c>
      <c r="D728" s="2">
        <v>78.181818181818201</v>
      </c>
      <c r="E728" s="2">
        <v>537</v>
      </c>
      <c r="F728" s="299">
        <v>0.20797831138652206</v>
      </c>
      <c r="G728" s="14">
        <v>72.727272727272705</v>
      </c>
      <c r="H728" s="2">
        <v>458</v>
      </c>
      <c r="I728" s="299">
        <v>0.19219471254720941</v>
      </c>
      <c r="J728" s="14">
        <v>85.454544100000007</v>
      </c>
      <c r="K728" s="299">
        <v>0.41358024691358025</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1767</v>
      </c>
      <c r="B729" s="2">
        <v>153</v>
      </c>
      <c r="C729" s="299">
        <v>7.4127906976744193E-2</v>
      </c>
      <c r="D729" s="2">
        <v>59.393939393939398</v>
      </c>
      <c r="E729" s="2">
        <v>244</v>
      </c>
      <c r="F729" s="299">
        <v>9.450038729666925E-2</v>
      </c>
      <c r="G729" s="14">
        <v>57.5757575757575</v>
      </c>
      <c r="H729" s="2">
        <v>96</v>
      </c>
      <c r="I729" s="299">
        <v>4.0285354595048256E-2</v>
      </c>
      <c r="J729" s="14">
        <v>39.393940000000001</v>
      </c>
      <c r="K729" s="299">
        <v>-0.37254901960784315</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1824</v>
      </c>
      <c r="B730" s="2">
        <v>102</v>
      </c>
      <c r="C730" s="299">
        <v>4.9418604651162788E-2</v>
      </c>
      <c r="D730" s="2">
        <v>46.060606060605998</v>
      </c>
      <c r="E730" s="2">
        <v>176</v>
      </c>
      <c r="F730" s="299">
        <v>6.8164213787761427E-2</v>
      </c>
      <c r="G730" s="14">
        <v>53.3333333333333</v>
      </c>
      <c r="H730" s="2">
        <v>44</v>
      </c>
      <c r="I730" s="299">
        <v>1.8464120856063786E-2</v>
      </c>
      <c r="J730" s="14">
        <v>24.242424</v>
      </c>
      <c r="K730" s="299">
        <v>-0.56862745098039214</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1825</v>
      </c>
      <c r="B731" s="2">
        <v>0</v>
      </c>
      <c r="C731" s="299">
        <v>0</v>
      </c>
      <c r="D731" s="2">
        <v>80</v>
      </c>
      <c r="E731" s="2">
        <v>96</v>
      </c>
      <c r="F731" s="299">
        <v>3.7180480247869865E-2</v>
      </c>
      <c r="G731" s="14">
        <v>45.454545454545404</v>
      </c>
      <c r="H731" s="2">
        <v>10</v>
      </c>
      <c r="I731" s="299">
        <v>4.1963911036508603E-3</v>
      </c>
      <c r="J731" s="14">
        <v>9.6969700000000003</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1826</v>
      </c>
      <c r="B732" s="2">
        <v>59</v>
      </c>
      <c r="C732" s="299">
        <v>2.8585271317829456E-2</v>
      </c>
      <c r="D732" s="2">
        <v>39.393939393939398</v>
      </c>
      <c r="E732" s="2">
        <v>35</v>
      </c>
      <c r="F732" s="299">
        <v>1.3555383423702556E-2</v>
      </c>
      <c r="G732" s="14">
        <v>20</v>
      </c>
      <c r="H732" s="2">
        <v>24</v>
      </c>
      <c r="I732" s="299">
        <v>1.0071338648762064E-2</v>
      </c>
      <c r="J732" s="14">
        <v>20.606059999999999</v>
      </c>
      <c r="K732" s="299">
        <v>-0.59322033898305082</v>
      </c>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1827</v>
      </c>
      <c r="B733" s="2">
        <v>43</v>
      </c>
      <c r="C733" s="299">
        <v>2.0833333333333332E-2</v>
      </c>
      <c r="D733" s="2">
        <v>24.2424242424242</v>
      </c>
      <c r="E733" s="2">
        <v>45</v>
      </c>
      <c r="F733" s="299">
        <v>1.7428350116189002E-2</v>
      </c>
      <c r="G733" s="14">
        <v>17.5757575757575</v>
      </c>
      <c r="H733" s="2">
        <v>10</v>
      </c>
      <c r="I733" s="299">
        <v>4.1963911036508603E-3</v>
      </c>
      <c r="J733" s="14">
        <v>9.6969700000000003</v>
      </c>
      <c r="K733" s="299">
        <v>-0.76744186046511631</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1828</v>
      </c>
      <c r="B734" s="2">
        <v>51</v>
      </c>
      <c r="C734" s="299">
        <v>2.4709302325581394E-2</v>
      </c>
      <c r="D734" s="2">
        <v>37.5757575757575</v>
      </c>
      <c r="E734" s="2">
        <v>68</v>
      </c>
      <c r="F734" s="299">
        <v>2.6336173508907823E-2</v>
      </c>
      <c r="G734" s="14">
        <v>29.696969696969699</v>
      </c>
      <c r="H734" s="2">
        <v>52</v>
      </c>
      <c r="I734" s="299">
        <v>2.1821233738984473E-2</v>
      </c>
      <c r="J734" s="14">
        <v>29.69697</v>
      </c>
      <c r="K734" s="299">
        <v>1.9607843137254902E-2</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1768</v>
      </c>
      <c r="B735" s="2">
        <v>171</v>
      </c>
      <c r="C735" s="299">
        <v>8.284883720930232E-2</v>
      </c>
      <c r="D735" s="2">
        <v>58.181818181818201</v>
      </c>
      <c r="E735" s="2">
        <v>293</v>
      </c>
      <c r="F735" s="299">
        <v>0.11347792408985283</v>
      </c>
      <c r="G735" s="14">
        <v>52.121212121212103</v>
      </c>
      <c r="H735" s="2">
        <v>362</v>
      </c>
      <c r="I735" s="299">
        <v>0.15190935795216115</v>
      </c>
      <c r="J735" s="14">
        <v>67.878784199999998</v>
      </c>
      <c r="K735" s="299">
        <v>1.1169590643274854</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1824</v>
      </c>
      <c r="B736" s="2">
        <v>127</v>
      </c>
      <c r="C736" s="299">
        <v>6.1531007751937983E-2</v>
      </c>
      <c r="D736" s="2">
        <v>47.272727272727202</v>
      </c>
      <c r="E736" s="2">
        <v>185</v>
      </c>
      <c r="F736" s="299">
        <v>7.1649883810999224E-2</v>
      </c>
      <c r="G736" s="14">
        <v>47.878787878787797</v>
      </c>
      <c r="H736" s="2">
        <v>274</v>
      </c>
      <c r="I736" s="299">
        <v>0.11498111624003357</v>
      </c>
      <c r="J736" s="14">
        <v>65.454544100000007</v>
      </c>
      <c r="K736" s="299">
        <v>1.1574803149606299</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1825</v>
      </c>
      <c r="B737" s="2">
        <v>25</v>
      </c>
      <c r="C737" s="299">
        <v>1.2112403100775194E-2</v>
      </c>
      <c r="D737" s="2">
        <v>24.2424242424242</v>
      </c>
      <c r="E737" s="2">
        <v>12</v>
      </c>
      <c r="F737" s="299">
        <v>4.6475600309837332E-3</v>
      </c>
      <c r="G737" s="14">
        <v>7.8787878787878798</v>
      </c>
      <c r="H737" s="2">
        <v>49</v>
      </c>
      <c r="I737" s="299">
        <v>2.0562316407889216E-2</v>
      </c>
      <c r="J737" s="14">
        <v>26.666665999999999</v>
      </c>
      <c r="K737" s="299">
        <v>0.96</v>
      </c>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1826</v>
      </c>
      <c r="B738" s="2">
        <v>53</v>
      </c>
      <c r="C738" s="299">
        <v>2.5678294573643411E-2</v>
      </c>
      <c r="D738" s="2">
        <v>28.484848484848399</v>
      </c>
      <c r="E738" s="2">
        <v>63</v>
      </c>
      <c r="F738" s="299">
        <v>2.4399690162664602E-2</v>
      </c>
      <c r="G738" s="14">
        <v>26.6666666666666</v>
      </c>
      <c r="H738" s="2">
        <v>24</v>
      </c>
      <c r="I738" s="299">
        <v>1.0071338648762064E-2</v>
      </c>
      <c r="J738" s="14">
        <v>16.969695999999999</v>
      </c>
      <c r="K738" s="299">
        <v>-0.54716981132075471</v>
      </c>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1827</v>
      </c>
      <c r="B739" s="2">
        <v>49</v>
      </c>
      <c r="C739" s="299">
        <v>2.374031007751938E-2</v>
      </c>
      <c r="D739" s="2">
        <v>27.878787878787801</v>
      </c>
      <c r="E739" s="2">
        <v>110</v>
      </c>
      <c r="F739" s="299">
        <v>4.2602633617350893E-2</v>
      </c>
      <c r="G739" s="14">
        <v>42.424242424242401</v>
      </c>
      <c r="H739" s="2">
        <v>201</v>
      </c>
      <c r="I739" s="299">
        <v>8.4347461183382294E-2</v>
      </c>
      <c r="J739" s="14">
        <v>58.181820000000002</v>
      </c>
      <c r="K739" s="299">
        <v>3.1020408163265305</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1828</v>
      </c>
      <c r="B740" s="2">
        <v>44</v>
      </c>
      <c r="C740" s="299">
        <v>2.1317829457364341E-2</v>
      </c>
      <c r="D740" s="2">
        <v>30.909090909090899</v>
      </c>
      <c r="E740" s="2">
        <v>108</v>
      </c>
      <c r="F740" s="299">
        <v>4.1828040278853604E-2</v>
      </c>
      <c r="G740" s="14">
        <v>28.484848484848399</v>
      </c>
      <c r="H740" s="2">
        <v>88</v>
      </c>
      <c r="I740" s="299">
        <v>3.6928241712127573E-2</v>
      </c>
      <c r="J740" s="14">
        <v>13.333333</v>
      </c>
      <c r="K740" s="299">
        <v>1</v>
      </c>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297" t="s">
        <v>1838</v>
      </c>
      <c r="B742" s="297"/>
      <c r="C742" s="297"/>
      <c r="D742" s="297"/>
      <c r="E742" s="297"/>
      <c r="F742" s="297"/>
      <c r="G742" s="297"/>
      <c r="H742" s="297"/>
      <c r="I742" s="297"/>
      <c r="J742" s="297"/>
      <c r="K742" s="297"/>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98" t="s">
        <v>1703</v>
      </c>
      <c r="C743" s="298"/>
      <c r="D743" s="298" t="s">
        <v>1704</v>
      </c>
      <c r="E743" s="298" t="s">
        <v>1703</v>
      </c>
      <c r="F743" s="298"/>
      <c r="G743" s="298" t="s">
        <v>1704</v>
      </c>
      <c r="H743" s="298" t="s">
        <v>1703</v>
      </c>
      <c r="I743" s="298"/>
      <c r="J743" s="298" t="s">
        <v>1704</v>
      </c>
      <c r="K743" t="s">
        <v>173</v>
      </c>
      <c r="L743" s="207" t="s">
        <v>1703</v>
      </c>
      <c r="M743" s="207"/>
      <c r="N743" s="207" t="s">
        <v>1704</v>
      </c>
      <c r="O743" s="207" t="s">
        <v>1703</v>
      </c>
      <c r="P743" s="207"/>
      <c r="Q743" s="207" t="s">
        <v>1704</v>
      </c>
      <c r="R743" s="207" t="s">
        <v>1703</v>
      </c>
      <c r="S743" s="207"/>
      <c r="T743" s="207" t="s">
        <v>1704</v>
      </c>
      <c r="U743" t="s">
        <v>173</v>
      </c>
      <c r="V743" s="207" t="s">
        <v>1703</v>
      </c>
      <c r="W743" s="207"/>
      <c r="X743" s="207" t="s">
        <v>1704</v>
      </c>
      <c r="Y743" s="207" t="s">
        <v>1703</v>
      </c>
      <c r="Z743" s="207"/>
      <c r="AA743" s="207" t="s">
        <v>1704</v>
      </c>
      <c r="AB743" s="207" t="s">
        <v>1703</v>
      </c>
      <c r="AC743" s="207"/>
      <c r="AD743" s="207" t="s">
        <v>1704</v>
      </c>
      <c r="AE743" t="s">
        <v>173</v>
      </c>
    </row>
    <row r="744" spans="1:31" x14ac:dyDescent="0.3">
      <c r="A744" t="s">
        <v>175</v>
      </c>
      <c r="B744" s="2">
        <v>2257</v>
      </c>
      <c r="C744" t="s">
        <v>173</v>
      </c>
      <c r="D744" s="2">
        <v>94.545454545454504</v>
      </c>
      <c r="E744" s="2">
        <v>2667</v>
      </c>
      <c r="F744" t="s">
        <v>173</v>
      </c>
      <c r="G744" s="14">
        <v>66.6666666666666</v>
      </c>
      <c r="H744" s="2">
        <v>2492</v>
      </c>
      <c r="I744" t="s">
        <v>173</v>
      </c>
      <c r="J744" s="14">
        <v>89.090909999999994</v>
      </c>
      <c r="K744" s="299">
        <v>0.10412051395657954</v>
      </c>
      <c r="L744" s="2">
        <v>185559</v>
      </c>
      <c r="M744" s="27" t="s">
        <v>173</v>
      </c>
      <c r="N744" s="2">
        <v>1049.69696969696</v>
      </c>
      <c r="O744" s="2">
        <v>196097</v>
      </c>
      <c r="P744" s="27" t="s">
        <v>173</v>
      </c>
      <c r="Q744" s="14">
        <v>1229.69696969696</v>
      </c>
      <c r="R744" s="2">
        <v>201939</v>
      </c>
      <c r="S744" s="27" t="s">
        <v>173</v>
      </c>
      <c r="T744" s="14">
        <v>1221.21216</v>
      </c>
      <c r="U744" s="27">
        <v>8.8273810486152654E-2</v>
      </c>
      <c r="V744" s="2">
        <v>8495322</v>
      </c>
      <c r="W744" s="27" t="s">
        <v>173</v>
      </c>
      <c r="X744" s="2">
        <v>13850</v>
      </c>
      <c r="Y744" s="2">
        <v>8732734</v>
      </c>
      <c r="Z744" s="27" t="s">
        <v>173</v>
      </c>
      <c r="AA744" s="14">
        <v>13901.82</v>
      </c>
      <c r="AB744" s="2">
        <v>8986666</v>
      </c>
      <c r="AC744" s="27" t="s">
        <v>173</v>
      </c>
      <c r="AD744" s="14">
        <v>14521.21</v>
      </c>
      <c r="AE744" s="27">
        <v>5.8000000000000003E-2</v>
      </c>
    </row>
    <row r="745" spans="1:31" x14ac:dyDescent="0.3">
      <c r="A745" t="s">
        <v>1801</v>
      </c>
      <c r="B745" s="2">
        <v>639</v>
      </c>
      <c r="C745" s="299">
        <v>0.28311918475852904</v>
      </c>
      <c r="D745" s="2">
        <v>90.303030303030297</v>
      </c>
      <c r="E745" s="2">
        <v>921</v>
      </c>
      <c r="F745" s="299">
        <v>0.34533183352080987</v>
      </c>
      <c r="G745" s="14">
        <v>84.848484848484802</v>
      </c>
      <c r="H745" s="2">
        <v>648</v>
      </c>
      <c r="I745" s="299">
        <v>0.26003210272873195</v>
      </c>
      <c r="J745" s="14">
        <v>90.909090000000006</v>
      </c>
      <c r="K745" s="299">
        <v>1.4084507042253521E-2</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1765</v>
      </c>
      <c r="B746" s="2">
        <v>417</v>
      </c>
      <c r="C746" s="299">
        <v>0.1847585290208241</v>
      </c>
      <c r="D746" s="2">
        <v>81.818181818181799</v>
      </c>
      <c r="E746" s="2">
        <v>450</v>
      </c>
      <c r="F746" s="299">
        <v>0.1687289088863892</v>
      </c>
      <c r="G746" s="14">
        <v>75.151515151515099</v>
      </c>
      <c r="H746" s="2">
        <v>382</v>
      </c>
      <c r="I746" s="299">
        <v>0.15329052969502407</v>
      </c>
      <c r="J746" s="14">
        <v>79.393936199999999</v>
      </c>
      <c r="K746" s="299">
        <v>-8.3932853717026384E-2</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1839</v>
      </c>
      <c r="B747" s="2">
        <v>127</v>
      </c>
      <c r="C747" s="299">
        <v>5.6269384138236594E-2</v>
      </c>
      <c r="D747" s="2">
        <v>48.484848484848399</v>
      </c>
      <c r="E747" s="2">
        <v>186</v>
      </c>
      <c r="F747" s="299">
        <v>6.9741282339707542E-2</v>
      </c>
      <c r="G747" s="14">
        <v>46.6666666666666</v>
      </c>
      <c r="H747" s="2">
        <v>82</v>
      </c>
      <c r="I747" s="299">
        <v>3.2905296950240769E-2</v>
      </c>
      <c r="J747" s="14">
        <v>35.757576</v>
      </c>
      <c r="K747" s="299">
        <v>-0.3543307086614173</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1840</v>
      </c>
      <c r="B748" s="2">
        <v>290</v>
      </c>
      <c r="C748" s="299">
        <v>0.1284891448825875</v>
      </c>
      <c r="D748" s="2">
        <v>70.909090909090907</v>
      </c>
      <c r="E748" s="2">
        <v>264</v>
      </c>
      <c r="F748" s="299">
        <v>9.8987626546681667E-2</v>
      </c>
      <c r="G748" s="14">
        <v>61.212121212121197</v>
      </c>
      <c r="H748" s="2">
        <v>300</v>
      </c>
      <c r="I748" s="299">
        <v>0.12038523274478331</v>
      </c>
      <c r="J748" s="14">
        <v>66.666664100000006</v>
      </c>
      <c r="K748" s="299">
        <v>3.4482758620689655E-2</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1841</v>
      </c>
      <c r="B749" s="2">
        <v>222</v>
      </c>
      <c r="C749" s="299">
        <v>9.8360655737704916E-2</v>
      </c>
      <c r="D749" s="2">
        <v>64.848484848484802</v>
      </c>
      <c r="E749" s="2">
        <v>471</v>
      </c>
      <c r="F749" s="299">
        <v>0.1766029246344207</v>
      </c>
      <c r="G749" s="14">
        <v>73.3333333333333</v>
      </c>
      <c r="H749" s="2">
        <v>266</v>
      </c>
      <c r="I749" s="299">
        <v>0.10674157303370786</v>
      </c>
      <c r="J749" s="14">
        <v>73.939390000000003</v>
      </c>
      <c r="K749" s="299">
        <v>0.1981981981981982</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1767</v>
      </c>
      <c r="B750" s="2">
        <v>47</v>
      </c>
      <c r="C750" s="299">
        <v>2.0824102791315906E-2</v>
      </c>
      <c r="D750" s="2">
        <v>36.969696969696898</v>
      </c>
      <c r="E750" s="2">
        <v>166</v>
      </c>
      <c r="F750" s="299">
        <v>6.2242219722534686E-2</v>
      </c>
      <c r="G750" s="14">
        <v>63.030303030303003</v>
      </c>
      <c r="H750" s="2">
        <v>7</v>
      </c>
      <c r="I750" s="299">
        <v>2.8089887640449437E-3</v>
      </c>
      <c r="J750" s="14">
        <v>6.0606059999999999</v>
      </c>
      <c r="K750" s="299">
        <v>-0.85106382978723405</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1839</v>
      </c>
      <c r="B751" s="2">
        <v>10</v>
      </c>
      <c r="C751" s="299">
        <v>4.4306601683650861E-3</v>
      </c>
      <c r="D751" s="2">
        <v>11.5151515151515</v>
      </c>
      <c r="E751" s="2">
        <v>42</v>
      </c>
      <c r="F751" s="299">
        <v>1.5748031496062992E-2</v>
      </c>
      <c r="G751" s="14">
        <v>32.121212121212103</v>
      </c>
      <c r="H751" s="2">
        <v>0</v>
      </c>
      <c r="I751" s="299">
        <v>0</v>
      </c>
      <c r="J751" s="14">
        <v>12.727273</v>
      </c>
      <c r="K751" s="299">
        <v>-1</v>
      </c>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1840</v>
      </c>
      <c r="B752" s="2">
        <v>37</v>
      </c>
      <c r="C752" s="299">
        <v>1.6393442622950821E-2</v>
      </c>
      <c r="D752" s="2">
        <v>35.757575757575701</v>
      </c>
      <c r="E752" s="2">
        <v>124</v>
      </c>
      <c r="F752" s="299">
        <v>4.6494188226471694E-2</v>
      </c>
      <c r="G752" s="14">
        <v>54.545454545454497</v>
      </c>
      <c r="H752" s="2">
        <v>7</v>
      </c>
      <c r="I752" s="299">
        <v>2.8089887640449437E-3</v>
      </c>
      <c r="J752" s="14">
        <v>6.0606059999999999</v>
      </c>
      <c r="K752" s="299">
        <v>-0.81081081081081086</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1768</v>
      </c>
      <c r="B753" s="2">
        <v>175</v>
      </c>
      <c r="C753" s="299">
        <v>7.7536552946389017E-2</v>
      </c>
      <c r="D753" s="2">
        <v>56.969696969696898</v>
      </c>
      <c r="E753" s="2">
        <v>305</v>
      </c>
      <c r="F753" s="299">
        <v>0.11436070491188602</v>
      </c>
      <c r="G753" s="14">
        <v>55.151515151515099</v>
      </c>
      <c r="H753" s="2">
        <v>259</v>
      </c>
      <c r="I753" s="299">
        <v>0.10393258426966293</v>
      </c>
      <c r="J753" s="14">
        <v>73.939390000000003</v>
      </c>
      <c r="K753" s="299">
        <v>0.48</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1839</v>
      </c>
      <c r="B754" s="2">
        <v>101</v>
      </c>
      <c r="C754" s="299">
        <v>4.4749667700487369E-2</v>
      </c>
      <c r="D754" s="2">
        <v>42.424242424242401</v>
      </c>
      <c r="E754" s="2">
        <v>75</v>
      </c>
      <c r="F754" s="299">
        <v>2.81214848143982E-2</v>
      </c>
      <c r="G754" s="14">
        <v>24.2424242424242</v>
      </c>
      <c r="H754" s="2">
        <v>54</v>
      </c>
      <c r="I754" s="299">
        <v>2.1669341894060994E-2</v>
      </c>
      <c r="J754" s="14">
        <v>48.484848</v>
      </c>
      <c r="K754" s="299">
        <v>-0.46534653465346537</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1840</v>
      </c>
      <c r="B755" s="2">
        <v>74</v>
      </c>
      <c r="C755" s="299">
        <v>3.2786885245901641E-2</v>
      </c>
      <c r="D755" s="2">
        <v>36.363636363636303</v>
      </c>
      <c r="E755" s="2">
        <v>230</v>
      </c>
      <c r="F755" s="299">
        <v>8.6239220097487815E-2</v>
      </c>
      <c r="G755" s="14">
        <v>54.545454545454497</v>
      </c>
      <c r="H755" s="2">
        <v>205</v>
      </c>
      <c r="I755" s="299">
        <v>8.2263242375601925E-2</v>
      </c>
      <c r="J755" s="14">
        <v>62.4242439</v>
      </c>
      <c r="K755" s="299">
        <v>1.7702702702702702</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1817</v>
      </c>
      <c r="B756" s="2">
        <v>1618</v>
      </c>
      <c r="C756" s="299">
        <v>0.71688081524147096</v>
      </c>
      <c r="D756" s="2">
        <v>124.84848484848401</v>
      </c>
      <c r="E756" s="2">
        <v>1746</v>
      </c>
      <c r="F756" s="299">
        <v>0.65466816647919013</v>
      </c>
      <c r="G756" s="14">
        <v>92.121212121212096</v>
      </c>
      <c r="H756" s="2">
        <v>1844</v>
      </c>
      <c r="I756" s="299">
        <v>0.7399678972712681</v>
      </c>
      <c r="J756" s="14">
        <v>122.42424</v>
      </c>
      <c r="K756" s="299">
        <v>0.13967861557478367</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1765</v>
      </c>
      <c r="B757" s="2">
        <v>1248</v>
      </c>
      <c r="C757" s="299">
        <v>0.5529463890119628</v>
      </c>
      <c r="D757" s="2">
        <v>122.424242424242</v>
      </c>
      <c r="E757" s="2">
        <v>1202</v>
      </c>
      <c r="F757" s="299">
        <v>0.45069366329208849</v>
      </c>
      <c r="G757" s="14">
        <v>87.272727272727195</v>
      </c>
      <c r="H757" s="2">
        <v>1359</v>
      </c>
      <c r="I757" s="299">
        <v>0.5453451043338684</v>
      </c>
      <c r="J757" s="14">
        <v>115.757576</v>
      </c>
      <c r="K757" s="299">
        <v>8.8942307692307696E-2</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1839</v>
      </c>
      <c r="B758" s="2">
        <v>865</v>
      </c>
      <c r="C758" s="299">
        <v>0.38325210456358</v>
      </c>
      <c r="D758" s="2">
        <v>109.09090909090899</v>
      </c>
      <c r="E758" s="2">
        <v>813</v>
      </c>
      <c r="F758" s="299">
        <v>0.30483689538807651</v>
      </c>
      <c r="G758" s="14">
        <v>81.818181818181799</v>
      </c>
      <c r="H758" s="2">
        <v>892</v>
      </c>
      <c r="I758" s="299">
        <v>0.3579454253611557</v>
      </c>
      <c r="J758" s="14">
        <v>94.545455899999993</v>
      </c>
      <c r="K758" s="299">
        <v>3.121387283236994E-2</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1840</v>
      </c>
      <c r="B759" s="2">
        <v>383</v>
      </c>
      <c r="C759" s="299">
        <v>0.1696942844483828</v>
      </c>
      <c r="D759" s="2">
        <v>94.545454545454504</v>
      </c>
      <c r="E759" s="2">
        <v>389</v>
      </c>
      <c r="F759" s="299">
        <v>0.145856767904012</v>
      </c>
      <c r="G759" s="14">
        <v>72.121212121212096</v>
      </c>
      <c r="H759" s="2">
        <v>467</v>
      </c>
      <c r="I759" s="299">
        <v>0.18739967897271267</v>
      </c>
      <c r="J759" s="14">
        <v>97.575760000000002</v>
      </c>
      <c r="K759" s="299">
        <v>0.21932114882506529</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1841</v>
      </c>
      <c r="B760" s="2">
        <v>370</v>
      </c>
      <c r="C760" s="299">
        <v>0.16393442622950818</v>
      </c>
      <c r="D760" s="2">
        <v>76.363636363636303</v>
      </c>
      <c r="E760" s="2">
        <v>544</v>
      </c>
      <c r="F760" s="299">
        <v>0.20397450318710161</v>
      </c>
      <c r="G760" s="14">
        <v>72.727272727272705</v>
      </c>
      <c r="H760" s="2">
        <v>485</v>
      </c>
      <c r="I760" s="299">
        <v>0.19462279293739967</v>
      </c>
      <c r="J760" s="14">
        <v>81.818183899999994</v>
      </c>
      <c r="K760" s="299">
        <v>0.3108108108108108</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1767</v>
      </c>
      <c r="B761" s="2">
        <v>186</v>
      </c>
      <c r="C761" s="299">
        <v>8.2410279131590602E-2</v>
      </c>
      <c r="D761" s="2">
        <v>61.212121212121197</v>
      </c>
      <c r="E761" s="2">
        <v>251</v>
      </c>
      <c r="F761" s="299">
        <v>9.4113235845519311E-2</v>
      </c>
      <c r="G761" s="14">
        <v>56.969696969696898</v>
      </c>
      <c r="H761" s="2">
        <v>96</v>
      </c>
      <c r="I761" s="299">
        <v>3.8523274478330656E-2</v>
      </c>
      <c r="J761" s="14">
        <v>39.393940000000001</v>
      </c>
      <c r="K761" s="299">
        <v>-0.4838709677419355</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1839</v>
      </c>
      <c r="B762" s="2">
        <v>70</v>
      </c>
      <c r="C762" s="299">
        <v>3.1014621178555603E-2</v>
      </c>
      <c r="D762" s="2">
        <v>32.727272727272698</v>
      </c>
      <c r="E762" s="2">
        <v>107</v>
      </c>
      <c r="F762" s="299">
        <v>4.0119985001874768E-2</v>
      </c>
      <c r="G762" s="14">
        <v>29.696969696969699</v>
      </c>
      <c r="H762" s="2">
        <v>46</v>
      </c>
      <c r="I762" s="299">
        <v>1.8459069020866775E-2</v>
      </c>
      <c r="J762" s="14">
        <v>32.727271999999999</v>
      </c>
      <c r="K762" s="299">
        <v>-0.34285714285714286</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1840</v>
      </c>
      <c r="B763" s="2">
        <v>116</v>
      </c>
      <c r="C763" s="299">
        <v>5.1395657953035002E-2</v>
      </c>
      <c r="D763" s="2">
        <v>54.545454545454497</v>
      </c>
      <c r="E763" s="2">
        <v>144</v>
      </c>
      <c r="F763" s="299">
        <v>5.3993250843644543E-2</v>
      </c>
      <c r="G763" s="14">
        <v>50.303030303030297</v>
      </c>
      <c r="H763" s="2">
        <v>50</v>
      </c>
      <c r="I763" s="299">
        <v>2.0064205457463884E-2</v>
      </c>
      <c r="J763" s="14">
        <v>21.212122000000001</v>
      </c>
      <c r="K763" s="299">
        <v>-0.56896551724137934</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1768</v>
      </c>
      <c r="B764" s="2">
        <v>184</v>
      </c>
      <c r="C764" s="299">
        <v>8.1524147097917596E-2</v>
      </c>
      <c r="D764" s="2">
        <v>60</v>
      </c>
      <c r="E764" s="2">
        <v>293</v>
      </c>
      <c r="F764" s="299">
        <v>0.1098612673415823</v>
      </c>
      <c r="G764" s="14">
        <v>52.121212121212103</v>
      </c>
      <c r="H764" s="2">
        <v>389</v>
      </c>
      <c r="I764" s="299">
        <v>0.15609951845906903</v>
      </c>
      <c r="J764" s="14">
        <v>66.060609999999997</v>
      </c>
      <c r="K764" s="299">
        <v>1.1141304347826086</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1839</v>
      </c>
      <c r="B765" s="2">
        <v>95</v>
      </c>
      <c r="C765" s="299">
        <v>4.2091271599468322E-2</v>
      </c>
      <c r="D765" s="2">
        <v>40</v>
      </c>
      <c r="E765" s="2">
        <v>182</v>
      </c>
      <c r="F765" s="299">
        <v>6.8241469816272965E-2</v>
      </c>
      <c r="G765" s="14">
        <v>39.393939393939398</v>
      </c>
      <c r="H765" s="2">
        <v>288</v>
      </c>
      <c r="I765" s="299">
        <v>0.11556982343499198</v>
      </c>
      <c r="J765" s="14">
        <v>51.515152</v>
      </c>
      <c r="K765" s="299">
        <v>2.0315789473684212</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1840</v>
      </c>
      <c r="B766" s="2">
        <v>89</v>
      </c>
      <c r="C766" s="299">
        <v>3.9432875498449267E-2</v>
      </c>
      <c r="D766" s="2">
        <v>42.424242424242401</v>
      </c>
      <c r="E766" s="2">
        <v>111</v>
      </c>
      <c r="F766" s="299">
        <v>4.1619797525309338E-2</v>
      </c>
      <c r="G766" s="14">
        <v>37.5757575757575</v>
      </c>
      <c r="H766" s="2">
        <v>101</v>
      </c>
      <c r="I766" s="299">
        <v>4.0529695024077043E-2</v>
      </c>
      <c r="J766" s="14">
        <v>39.393940000000001</v>
      </c>
      <c r="K766" s="299">
        <v>0.1348314606741573</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297" t="s">
        <v>1842</v>
      </c>
      <c r="B768" s="297"/>
      <c r="C768" s="297"/>
      <c r="D768" s="297"/>
      <c r="E768" s="297"/>
      <c r="F768" s="297"/>
      <c r="G768" s="297"/>
      <c r="H768" s="297"/>
      <c r="I768" s="297"/>
      <c r="J768" s="297"/>
      <c r="K768" s="297"/>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98" t="s">
        <v>1703</v>
      </c>
      <c r="C769" s="298"/>
      <c r="D769" s="298" t="s">
        <v>1704</v>
      </c>
      <c r="E769" s="298" t="s">
        <v>1703</v>
      </c>
      <c r="F769" s="298"/>
      <c r="G769" s="298" t="s">
        <v>1704</v>
      </c>
      <c r="H769" s="298" t="s">
        <v>1703</v>
      </c>
      <c r="I769" s="298"/>
      <c r="J769" s="298" t="s">
        <v>1704</v>
      </c>
      <c r="K769" t="s">
        <v>173</v>
      </c>
      <c r="L769" s="207" t="s">
        <v>1703</v>
      </c>
      <c r="M769" s="207"/>
      <c r="N769" s="207" t="s">
        <v>1704</v>
      </c>
      <c r="O769" s="207" t="s">
        <v>1703</v>
      </c>
      <c r="P769" s="207"/>
      <c r="Q769" s="207" t="s">
        <v>1704</v>
      </c>
      <c r="R769" s="207" t="s">
        <v>1703</v>
      </c>
      <c r="S769" s="207"/>
      <c r="T769" s="207" t="s">
        <v>1704</v>
      </c>
      <c r="U769" t="s">
        <v>173</v>
      </c>
      <c r="V769" s="207" t="s">
        <v>1703</v>
      </c>
      <c r="W769" s="207"/>
      <c r="X769" s="207" t="s">
        <v>1704</v>
      </c>
      <c r="Y769" s="207" t="s">
        <v>1703</v>
      </c>
      <c r="Z769" s="207"/>
      <c r="AA769" s="207" t="s">
        <v>1704</v>
      </c>
      <c r="AB769" s="207" t="s">
        <v>1703</v>
      </c>
      <c r="AC769" s="207"/>
      <c r="AD769" s="207" t="s">
        <v>1704</v>
      </c>
      <c r="AE769" t="s">
        <v>173</v>
      </c>
    </row>
    <row r="770" spans="1:31" x14ac:dyDescent="0.3">
      <c r="A770" t="s">
        <v>175</v>
      </c>
      <c r="B770" s="2">
        <v>2257</v>
      </c>
      <c r="C770" t="s">
        <v>173</v>
      </c>
      <c r="D770" s="2">
        <v>94.545454545454504</v>
      </c>
      <c r="E770" s="2">
        <v>2667</v>
      </c>
      <c r="F770" t="s">
        <v>173</v>
      </c>
      <c r="G770" s="14">
        <v>66.6666666666666</v>
      </c>
      <c r="H770" s="2">
        <v>2492</v>
      </c>
      <c r="I770" t="s">
        <v>173</v>
      </c>
      <c r="J770" s="14">
        <v>89.090909999999994</v>
      </c>
      <c r="K770" s="299">
        <v>0.10412051395657954</v>
      </c>
      <c r="L770" s="2">
        <v>185559</v>
      </c>
      <c r="M770" s="27" t="s">
        <v>173</v>
      </c>
      <c r="N770" s="2">
        <v>1049.69696969696</v>
      </c>
      <c r="O770" s="2">
        <v>196097</v>
      </c>
      <c r="P770" s="27" t="s">
        <v>173</v>
      </c>
      <c r="Q770" s="14">
        <v>1229.69696969696</v>
      </c>
      <c r="R770" s="2">
        <v>201939</v>
      </c>
      <c r="S770" s="27" t="s">
        <v>173</v>
      </c>
      <c r="T770" s="14">
        <v>1221.21216</v>
      </c>
      <c r="U770" s="27">
        <v>8.8273810486152654E-2</v>
      </c>
      <c r="V770" s="2">
        <v>8495322</v>
      </c>
      <c r="W770" s="27" t="s">
        <v>173</v>
      </c>
      <c r="X770" s="2">
        <v>13850</v>
      </c>
      <c r="Y770" s="2">
        <v>8732734</v>
      </c>
      <c r="Z770" s="27" t="s">
        <v>173</v>
      </c>
      <c r="AA770" s="14">
        <v>13901.82</v>
      </c>
      <c r="AB770" s="2">
        <v>8986666</v>
      </c>
      <c r="AC770" s="27" t="s">
        <v>173</v>
      </c>
      <c r="AD770" s="14">
        <v>14521.21</v>
      </c>
      <c r="AE770" s="27">
        <v>5.8000000000000003E-2</v>
      </c>
    </row>
    <row r="771" spans="1:31" x14ac:dyDescent="0.3">
      <c r="A771" t="s">
        <v>1801</v>
      </c>
      <c r="B771" s="2">
        <v>639</v>
      </c>
      <c r="C771" s="299">
        <v>0.28311918475852904</v>
      </c>
      <c r="D771" s="2">
        <v>90.303030303030297</v>
      </c>
      <c r="E771" s="2">
        <v>921</v>
      </c>
      <c r="F771" s="299">
        <v>0.34533183352080987</v>
      </c>
      <c r="G771" s="14">
        <v>84.848484848484802</v>
      </c>
      <c r="H771" s="2">
        <v>648</v>
      </c>
      <c r="I771" s="299">
        <v>0.26003210272873195</v>
      </c>
      <c r="J771" s="14">
        <v>90.909090000000006</v>
      </c>
      <c r="K771" s="299">
        <v>1.4084507042253521E-2</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1765</v>
      </c>
      <c r="B772" s="2">
        <v>417</v>
      </c>
      <c r="C772" s="299">
        <v>0.1847585290208241</v>
      </c>
      <c r="D772" s="2">
        <v>81.818181818181799</v>
      </c>
      <c r="E772" s="2">
        <v>450</v>
      </c>
      <c r="F772" s="299">
        <v>0.1687289088863892</v>
      </c>
      <c r="G772" s="14">
        <v>75.151515151515099</v>
      </c>
      <c r="H772" s="2">
        <v>382</v>
      </c>
      <c r="I772" s="299">
        <v>0.15329052969502407</v>
      </c>
      <c r="J772" s="14">
        <v>79.393936199999999</v>
      </c>
      <c r="K772" s="299">
        <v>-8.3932853717026384E-2</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1843</v>
      </c>
      <c r="B773" s="2">
        <v>80</v>
      </c>
      <c r="C773" s="299">
        <v>3.5445281346920689E-2</v>
      </c>
      <c r="D773" s="2">
        <v>35.757575757575701</v>
      </c>
      <c r="E773" s="2">
        <v>35</v>
      </c>
      <c r="F773" s="299">
        <v>1.3123359580052493E-2</v>
      </c>
      <c r="G773" s="14">
        <v>18.7878787878787</v>
      </c>
      <c r="H773" s="2">
        <v>57</v>
      </c>
      <c r="I773" s="299">
        <v>2.2873194221508828E-2</v>
      </c>
      <c r="J773" s="14">
        <v>34.5454559</v>
      </c>
      <c r="K773" s="299">
        <v>-0.28749999999999998</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1844</v>
      </c>
      <c r="B774" s="2">
        <v>173</v>
      </c>
      <c r="C774" s="299">
        <v>7.6650420912715997E-2</v>
      </c>
      <c r="D774" s="2">
        <v>55.151515151515099</v>
      </c>
      <c r="E774" s="2">
        <v>161</v>
      </c>
      <c r="F774" s="299">
        <v>6.0367454068241469E-2</v>
      </c>
      <c r="G774" s="14">
        <v>44.2424242424242</v>
      </c>
      <c r="H774" s="2">
        <v>120</v>
      </c>
      <c r="I774" s="299">
        <v>4.8154093097913325E-2</v>
      </c>
      <c r="J774" s="14">
        <v>40.606059999999999</v>
      </c>
      <c r="K774" s="299">
        <v>-0.30635838150289019</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1845</v>
      </c>
      <c r="B775" s="2">
        <v>149</v>
      </c>
      <c r="C775" s="299">
        <v>6.6016836508639792E-2</v>
      </c>
      <c r="D775" s="2">
        <v>52.121212121212103</v>
      </c>
      <c r="E775" s="2">
        <v>219</v>
      </c>
      <c r="F775" s="299">
        <v>8.211473565804274E-2</v>
      </c>
      <c r="G775" s="14">
        <v>57.5757575757575</v>
      </c>
      <c r="H775" s="2">
        <v>107</v>
      </c>
      <c r="I775" s="299">
        <v>4.2937399678972712E-2</v>
      </c>
      <c r="J775" s="14">
        <v>43.636364</v>
      </c>
      <c r="K775" s="299">
        <v>-0.28187919463087246</v>
      </c>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1846</v>
      </c>
      <c r="B776" s="2">
        <v>15</v>
      </c>
      <c r="C776" s="299">
        <v>6.6459902525476296E-3</v>
      </c>
      <c r="D776" s="2">
        <v>15.757575757575699</v>
      </c>
      <c r="E776" s="2">
        <v>35</v>
      </c>
      <c r="F776" s="299">
        <v>1.3123359580052493E-2</v>
      </c>
      <c r="G776" s="14">
        <v>24.2424242424242</v>
      </c>
      <c r="H776" s="2">
        <v>98</v>
      </c>
      <c r="I776" s="299">
        <v>3.9325842696629212E-2</v>
      </c>
      <c r="J776" s="14">
        <v>39.393940000000001</v>
      </c>
      <c r="K776" s="299">
        <v>5.5333333333333332</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1841</v>
      </c>
      <c r="B777" s="2">
        <v>222</v>
      </c>
      <c r="C777" s="299">
        <v>9.8360655737704916E-2</v>
      </c>
      <c r="D777" s="2">
        <v>64.848484848484802</v>
      </c>
      <c r="E777" s="2">
        <v>471</v>
      </c>
      <c r="F777" s="299">
        <v>0.1766029246344207</v>
      </c>
      <c r="G777" s="14">
        <v>73.3333333333333</v>
      </c>
      <c r="H777" s="2">
        <v>266</v>
      </c>
      <c r="I777" s="299">
        <v>0.10674157303370786</v>
      </c>
      <c r="J777" s="14">
        <v>73.939390000000003</v>
      </c>
      <c r="K777" s="299">
        <v>0.1981981981981982</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1767</v>
      </c>
      <c r="B778" s="2">
        <v>47</v>
      </c>
      <c r="C778" s="299">
        <v>2.0824102791315906E-2</v>
      </c>
      <c r="D778" s="2">
        <v>36.969696969696898</v>
      </c>
      <c r="E778" s="2">
        <v>166</v>
      </c>
      <c r="F778" s="299">
        <v>6.2242219722534686E-2</v>
      </c>
      <c r="G778" s="14">
        <v>63.030303030303003</v>
      </c>
      <c r="H778" s="2">
        <v>7</v>
      </c>
      <c r="I778" s="299">
        <v>2.8089887640449437E-3</v>
      </c>
      <c r="J778" s="14">
        <v>6.0606059999999999</v>
      </c>
      <c r="K778" s="299">
        <v>-0.85106382978723405</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1843</v>
      </c>
      <c r="B779" s="2">
        <v>37</v>
      </c>
      <c r="C779" s="299">
        <v>1.6393442622950821E-2</v>
      </c>
      <c r="D779" s="2">
        <v>35.757575757575701</v>
      </c>
      <c r="E779" s="2">
        <v>62</v>
      </c>
      <c r="F779" s="299">
        <v>2.3247094113235847E-2</v>
      </c>
      <c r="G779" s="14">
        <v>50.303030303030297</v>
      </c>
      <c r="H779" s="2">
        <v>0</v>
      </c>
      <c r="I779" s="299">
        <v>0</v>
      </c>
      <c r="J779" s="14">
        <v>12.727273</v>
      </c>
      <c r="K779" s="299">
        <v>-1</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1844</v>
      </c>
      <c r="B780" s="2">
        <v>10</v>
      </c>
      <c r="C780" s="299">
        <v>4.4306601683650861E-3</v>
      </c>
      <c r="D780" s="2">
        <v>11.5151515151515</v>
      </c>
      <c r="E780" s="2">
        <v>95</v>
      </c>
      <c r="F780" s="299">
        <v>3.5620547431571052E-2</v>
      </c>
      <c r="G780" s="14">
        <v>38.787878787878697</v>
      </c>
      <c r="H780" s="2">
        <v>7</v>
      </c>
      <c r="I780" s="299">
        <v>2.8089887640449437E-3</v>
      </c>
      <c r="J780" s="14">
        <v>6.0606059999999999</v>
      </c>
      <c r="K780" s="299">
        <v>-0.3</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1845</v>
      </c>
      <c r="B781" s="2">
        <v>0</v>
      </c>
      <c r="C781" s="299">
        <v>0</v>
      </c>
      <c r="D781" s="2">
        <v>80</v>
      </c>
      <c r="E781" s="2">
        <v>0</v>
      </c>
      <c r="F781" s="299">
        <v>0</v>
      </c>
      <c r="G781" s="14">
        <v>11.5151515151515</v>
      </c>
      <c r="H781" s="2">
        <v>0</v>
      </c>
      <c r="I781" s="299">
        <v>0</v>
      </c>
      <c r="J781" s="14">
        <v>12.727273</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1846</v>
      </c>
      <c r="B782" s="2">
        <v>0</v>
      </c>
      <c r="C782" s="299">
        <v>0</v>
      </c>
      <c r="D782" s="2">
        <v>80</v>
      </c>
      <c r="E782" s="2">
        <v>9</v>
      </c>
      <c r="F782" s="299">
        <v>3.3745781777277839E-3</v>
      </c>
      <c r="G782" s="14">
        <v>9.0909090909090899</v>
      </c>
      <c r="H782" s="2">
        <v>0</v>
      </c>
      <c r="I782" s="299">
        <v>0</v>
      </c>
      <c r="J782" s="14">
        <v>12.727273</v>
      </c>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1768</v>
      </c>
      <c r="B783" s="2">
        <v>175</v>
      </c>
      <c r="C783" s="299">
        <v>7.7536552946389017E-2</v>
      </c>
      <c r="D783" s="2">
        <v>56.969696969696898</v>
      </c>
      <c r="E783" s="2">
        <v>305</v>
      </c>
      <c r="F783" s="299">
        <v>0.11436070491188602</v>
      </c>
      <c r="G783" s="14">
        <v>55.151515151515099</v>
      </c>
      <c r="H783" s="2">
        <v>259</v>
      </c>
      <c r="I783" s="299">
        <v>0.10393258426966293</v>
      </c>
      <c r="J783" s="14">
        <v>73.939390000000003</v>
      </c>
      <c r="K783" s="299">
        <v>0.48</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1843</v>
      </c>
      <c r="B784" s="2">
        <v>60</v>
      </c>
      <c r="C784" s="299">
        <v>2.6583961010190518E-2</v>
      </c>
      <c r="D784" s="2">
        <v>26.6666666666666</v>
      </c>
      <c r="E784" s="2">
        <v>79</v>
      </c>
      <c r="F784" s="299">
        <v>2.962129733783277E-2</v>
      </c>
      <c r="G784" s="14">
        <v>28.484848484848399</v>
      </c>
      <c r="H784" s="2">
        <v>26</v>
      </c>
      <c r="I784" s="299">
        <v>1.043338683788122E-2</v>
      </c>
      <c r="J784" s="14">
        <v>18.787877999999999</v>
      </c>
      <c r="K784" s="299">
        <v>-0.56666666666666665</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1844</v>
      </c>
      <c r="B785" s="2">
        <v>50</v>
      </c>
      <c r="C785" s="299">
        <v>2.2153300841825433E-2</v>
      </c>
      <c r="D785" s="2">
        <v>30.909090909090899</v>
      </c>
      <c r="E785" s="2">
        <v>99</v>
      </c>
      <c r="F785" s="299">
        <v>3.7120359955005622E-2</v>
      </c>
      <c r="G785" s="2">
        <v>30.909090909090899</v>
      </c>
      <c r="H785" s="2">
        <v>86</v>
      </c>
      <c r="I785" s="299">
        <v>3.4510433386837881E-2</v>
      </c>
      <c r="J785" s="14">
        <v>38.787880000000001</v>
      </c>
      <c r="K785" s="299">
        <v>0.72</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1845</v>
      </c>
      <c r="B786" s="2">
        <v>46</v>
      </c>
      <c r="C786" s="299">
        <v>2.0381036774479399E-2</v>
      </c>
      <c r="D786" s="2">
        <v>32.121212121212103</v>
      </c>
      <c r="E786" s="2">
        <v>111</v>
      </c>
      <c r="F786" s="299">
        <v>4.1619797525309338E-2</v>
      </c>
      <c r="G786" s="14">
        <v>37.5757575757575</v>
      </c>
      <c r="H786" s="2">
        <v>147</v>
      </c>
      <c r="I786" s="299">
        <v>5.8988764044943819E-2</v>
      </c>
      <c r="J786" s="14">
        <v>61.212119999999999</v>
      </c>
      <c r="K786" s="299">
        <v>2.1956521739130435</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1846</v>
      </c>
      <c r="B787" s="2">
        <v>19</v>
      </c>
      <c r="C787" s="299">
        <v>8.4182543198936637E-3</v>
      </c>
      <c r="D787" s="2">
        <v>19.393939393939299</v>
      </c>
      <c r="E787" s="2">
        <v>16</v>
      </c>
      <c r="F787" s="299">
        <v>5.999250093738283E-3</v>
      </c>
      <c r="G787" s="14">
        <v>12.7272727272727</v>
      </c>
      <c r="H787" s="2">
        <v>0</v>
      </c>
      <c r="I787" s="299">
        <v>0</v>
      </c>
      <c r="J787" s="14">
        <v>12.727273</v>
      </c>
      <c r="K787" s="299">
        <v>-1</v>
      </c>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1817</v>
      </c>
      <c r="B788" s="2">
        <v>1618</v>
      </c>
      <c r="C788" s="299">
        <v>0.71688081524147096</v>
      </c>
      <c r="D788" s="2">
        <v>124.84848484848401</v>
      </c>
      <c r="E788" s="2">
        <v>1746</v>
      </c>
      <c r="F788" s="299">
        <v>0.65466816647919013</v>
      </c>
      <c r="G788" s="14">
        <v>92.121212121212096</v>
      </c>
      <c r="H788" s="2">
        <v>1844</v>
      </c>
      <c r="I788" s="299">
        <v>0.7399678972712681</v>
      </c>
      <c r="J788" s="14">
        <v>122.42424</v>
      </c>
      <c r="K788" s="299">
        <v>0.13967861557478367</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1847</v>
      </c>
      <c r="B789" s="2">
        <v>1248</v>
      </c>
      <c r="C789" s="299">
        <v>0.5529463890119628</v>
      </c>
      <c r="D789" s="2">
        <v>122.424242424242</v>
      </c>
      <c r="E789" s="2">
        <v>1202</v>
      </c>
      <c r="F789" s="299">
        <v>0.45069366329208849</v>
      </c>
      <c r="G789" s="14">
        <v>87.272727272727195</v>
      </c>
      <c r="H789" s="2">
        <v>1359</v>
      </c>
      <c r="I789" s="299">
        <v>0.5453451043338684</v>
      </c>
      <c r="J789" s="14">
        <v>115.757576</v>
      </c>
      <c r="K789" s="299">
        <v>8.8942307692307696E-2</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1843</v>
      </c>
      <c r="B790" s="2">
        <v>497</v>
      </c>
      <c r="C790" s="299">
        <v>0.22020381036774481</v>
      </c>
      <c r="D790" s="2">
        <v>90.909090909090907</v>
      </c>
      <c r="E790" s="2">
        <v>465</v>
      </c>
      <c r="F790" s="299">
        <v>0.17435320584926883</v>
      </c>
      <c r="G790" s="14">
        <v>52.121212121212103</v>
      </c>
      <c r="H790" s="2">
        <v>502</v>
      </c>
      <c r="I790" s="299">
        <v>0.2014446227929374</v>
      </c>
      <c r="J790" s="14">
        <v>81.212119999999999</v>
      </c>
      <c r="K790" s="299">
        <v>1.0060362173038229E-2</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1844</v>
      </c>
      <c r="B791" s="2">
        <v>506</v>
      </c>
      <c r="C791" s="299">
        <v>0.22419140451927339</v>
      </c>
      <c r="D791" s="2">
        <v>106.666666666666</v>
      </c>
      <c r="E791" s="2">
        <v>473</v>
      </c>
      <c r="F791" s="299">
        <v>0.17735283089613799</v>
      </c>
      <c r="G791" s="14">
        <v>69.696969696969703</v>
      </c>
      <c r="H791" s="2">
        <v>671</v>
      </c>
      <c r="I791" s="299">
        <v>0.26926163723916535</v>
      </c>
      <c r="J791" s="14">
        <v>92.121215800000002</v>
      </c>
      <c r="K791" s="299">
        <v>0.32608695652173914</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1845</v>
      </c>
      <c r="B792" s="2">
        <v>245</v>
      </c>
      <c r="C792" s="299">
        <v>0.10855117412494461</v>
      </c>
      <c r="D792" s="2">
        <v>63.030303030303003</v>
      </c>
      <c r="E792" s="2">
        <v>248</v>
      </c>
      <c r="F792" s="299">
        <v>9.2988376452943389E-2</v>
      </c>
      <c r="G792" s="14">
        <v>55.151515151515099</v>
      </c>
      <c r="H792" s="2">
        <v>186</v>
      </c>
      <c r="I792" s="299">
        <v>7.463884430176565E-2</v>
      </c>
      <c r="J792" s="14">
        <v>55.151516000000001</v>
      </c>
      <c r="K792" s="299">
        <v>-0.24081632653061225</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1846</v>
      </c>
      <c r="B793" s="2">
        <v>0</v>
      </c>
      <c r="C793" s="299">
        <v>0</v>
      </c>
      <c r="D793" s="2">
        <v>80</v>
      </c>
      <c r="E793" s="2">
        <v>16</v>
      </c>
      <c r="F793" s="299">
        <v>5.999250093738283E-3</v>
      </c>
      <c r="G793" s="14">
        <v>12.1212121212121</v>
      </c>
      <c r="H793" s="2">
        <v>0</v>
      </c>
      <c r="I793" s="299">
        <v>0</v>
      </c>
      <c r="J793" s="14">
        <v>12.727273</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1841</v>
      </c>
      <c r="B794" s="2">
        <v>370</v>
      </c>
      <c r="C794" s="299">
        <v>0.16393442622950818</v>
      </c>
      <c r="D794" s="2">
        <v>76.363636363636303</v>
      </c>
      <c r="E794" s="2">
        <v>544</v>
      </c>
      <c r="F794" s="299">
        <v>0.20397450318710161</v>
      </c>
      <c r="G794" s="14">
        <v>72.727272727272705</v>
      </c>
      <c r="H794" s="2">
        <v>485</v>
      </c>
      <c r="I794" s="299">
        <v>0.19462279293739967</v>
      </c>
      <c r="J794" s="14">
        <v>81.818183899999994</v>
      </c>
      <c r="K794" s="299">
        <v>0.3108108108108108</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1767</v>
      </c>
      <c r="B795" s="2">
        <v>186</v>
      </c>
      <c r="C795" s="299">
        <v>8.2410279131590602E-2</v>
      </c>
      <c r="D795" s="2">
        <v>61.212121212121197</v>
      </c>
      <c r="E795" s="2">
        <v>251</v>
      </c>
      <c r="F795" s="299">
        <v>9.4113235845519311E-2</v>
      </c>
      <c r="G795" s="14">
        <v>56.969696969696898</v>
      </c>
      <c r="H795" s="2">
        <v>96</v>
      </c>
      <c r="I795" s="299">
        <v>3.8523274478330656E-2</v>
      </c>
      <c r="J795" s="14">
        <v>39.393940000000001</v>
      </c>
      <c r="K795" s="299">
        <v>-0.4838709677419355</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1843</v>
      </c>
      <c r="B796" s="2">
        <v>87</v>
      </c>
      <c r="C796" s="299">
        <v>3.8546743464776254E-2</v>
      </c>
      <c r="D796" s="2">
        <v>45.454545454545404</v>
      </c>
      <c r="E796" s="2">
        <v>124</v>
      </c>
      <c r="F796" s="299">
        <v>4.6494188226471694E-2</v>
      </c>
      <c r="G796" s="14">
        <v>43.636363636363598</v>
      </c>
      <c r="H796" s="2">
        <v>52</v>
      </c>
      <c r="I796" s="299">
        <v>2.0866773675762441E-2</v>
      </c>
      <c r="J796" s="14">
        <v>29.69697</v>
      </c>
      <c r="K796" s="299">
        <v>-0.40229885057471265</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1844</v>
      </c>
      <c r="B797" s="2">
        <v>88</v>
      </c>
      <c r="C797" s="299">
        <v>3.8989809481612757E-2</v>
      </c>
      <c r="D797" s="2">
        <v>42.424242424242401</v>
      </c>
      <c r="E797" s="2">
        <v>108</v>
      </c>
      <c r="F797" s="299">
        <v>4.0494938132733409E-2</v>
      </c>
      <c r="G797" s="14">
        <v>41.212121212121197</v>
      </c>
      <c r="H797" s="2">
        <v>37</v>
      </c>
      <c r="I797" s="299">
        <v>1.4847512038523275E-2</v>
      </c>
      <c r="J797" s="14">
        <v>20</v>
      </c>
      <c r="K797" s="299">
        <v>-0.57954545454545459</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1845</v>
      </c>
      <c r="B798" s="2">
        <v>11</v>
      </c>
      <c r="C798" s="299">
        <v>4.8737261852015946E-3</v>
      </c>
      <c r="D798" s="2">
        <v>10.303030303030299</v>
      </c>
      <c r="E798" s="2">
        <v>19</v>
      </c>
      <c r="F798" s="299">
        <v>7.1241094863142111E-3</v>
      </c>
      <c r="G798" s="14">
        <v>12.7272727272727</v>
      </c>
      <c r="H798" s="2">
        <v>7</v>
      </c>
      <c r="I798" s="299">
        <v>2.8089887640449437E-3</v>
      </c>
      <c r="J798" s="14">
        <v>12.727273</v>
      </c>
      <c r="K798" s="299">
        <v>-0.36363636363636365</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1846</v>
      </c>
      <c r="B799" s="2">
        <v>0</v>
      </c>
      <c r="C799" s="299">
        <v>0</v>
      </c>
      <c r="D799" s="2">
        <v>80</v>
      </c>
      <c r="E799" s="2">
        <v>0</v>
      </c>
      <c r="F799" s="299">
        <v>0</v>
      </c>
      <c r="G799" s="14">
        <v>11.5151515151515</v>
      </c>
      <c r="H799" s="2">
        <v>0</v>
      </c>
      <c r="I799" s="299">
        <v>0</v>
      </c>
      <c r="J799" s="14">
        <v>12.727273</v>
      </c>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1768</v>
      </c>
      <c r="B800" s="2">
        <v>184</v>
      </c>
      <c r="C800" s="299">
        <v>8.1524147097917596E-2</v>
      </c>
      <c r="D800" s="2">
        <v>60</v>
      </c>
      <c r="E800" s="2">
        <v>293</v>
      </c>
      <c r="F800" s="299">
        <v>0.1098612673415823</v>
      </c>
      <c r="G800" s="14">
        <v>52.121212121212103</v>
      </c>
      <c r="H800" s="2">
        <v>389</v>
      </c>
      <c r="I800" s="299">
        <v>0.15609951845906903</v>
      </c>
      <c r="J800" s="14">
        <v>66.060609999999997</v>
      </c>
      <c r="K800" s="299">
        <v>1.1141304347826086</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1843</v>
      </c>
      <c r="B801" s="2">
        <v>125</v>
      </c>
      <c r="C801" s="299">
        <v>5.5383252104563581E-2</v>
      </c>
      <c r="D801" s="2">
        <v>52.727272727272698</v>
      </c>
      <c r="E801" s="2">
        <v>170</v>
      </c>
      <c r="F801" s="299">
        <v>6.3742032245969249E-2</v>
      </c>
      <c r="G801" s="14">
        <v>37.5757575757575</v>
      </c>
      <c r="H801" s="2">
        <v>161</v>
      </c>
      <c r="I801" s="299">
        <v>6.4606741573033713E-2</v>
      </c>
      <c r="J801" s="14">
        <v>41.212119999999999</v>
      </c>
      <c r="K801" s="299">
        <v>0.28799999999999998</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1844</v>
      </c>
      <c r="B802" s="2">
        <v>44</v>
      </c>
      <c r="C802" s="299">
        <v>1.9494904740806378E-2</v>
      </c>
      <c r="D802" s="2">
        <v>32.727272727272698</v>
      </c>
      <c r="E802" s="2">
        <v>62</v>
      </c>
      <c r="F802" s="299">
        <v>2.3247094113235847E-2</v>
      </c>
      <c r="G802" s="14">
        <v>25.4545454545454</v>
      </c>
      <c r="H802" s="2">
        <v>208</v>
      </c>
      <c r="I802" s="299">
        <v>8.3467094703049763E-2</v>
      </c>
      <c r="J802" s="14">
        <v>50.303031900000001</v>
      </c>
      <c r="K802" s="299">
        <v>3.7272727272727271</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1845</v>
      </c>
      <c r="B803" s="2">
        <v>2</v>
      </c>
      <c r="C803" s="299">
        <v>8.8613203367301726E-4</v>
      </c>
      <c r="D803" s="2">
        <v>7.2727272727272698</v>
      </c>
      <c r="E803" s="2">
        <v>61</v>
      </c>
      <c r="F803" s="299">
        <v>2.2872140982377203E-2</v>
      </c>
      <c r="G803" s="14">
        <v>31.515151515151501</v>
      </c>
      <c r="H803" s="2">
        <v>4</v>
      </c>
      <c r="I803" s="299">
        <v>1.6051364365971107E-3</v>
      </c>
      <c r="J803" s="14">
        <v>4.2424239999999998</v>
      </c>
      <c r="K803" s="299">
        <v>1</v>
      </c>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1846</v>
      </c>
      <c r="B804" s="2">
        <v>13</v>
      </c>
      <c r="C804" s="299">
        <v>5.7598582188746125E-3</v>
      </c>
      <c r="D804" s="2">
        <v>11.5151515151515</v>
      </c>
      <c r="E804" s="2">
        <v>0</v>
      </c>
      <c r="F804" s="299">
        <v>0</v>
      </c>
      <c r="G804" s="14">
        <v>11.5151515151515</v>
      </c>
      <c r="H804" s="2">
        <v>16</v>
      </c>
      <c r="I804" s="299">
        <v>6.420545746388443E-3</v>
      </c>
      <c r="J804" s="14">
        <v>15.757576</v>
      </c>
      <c r="K804" s="299">
        <v>0.23076923076923078</v>
      </c>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297" t="s">
        <v>1848</v>
      </c>
      <c r="B806" s="297"/>
      <c r="C806" s="297"/>
      <c r="D806" s="297"/>
      <c r="E806" s="297"/>
      <c r="F806" s="297"/>
      <c r="G806" s="297"/>
      <c r="H806" s="297"/>
      <c r="I806" s="297"/>
      <c r="J806" s="297"/>
      <c r="K806" s="297"/>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98" t="s">
        <v>1703</v>
      </c>
      <c r="C807" s="298"/>
      <c r="D807" s="298" t="s">
        <v>1704</v>
      </c>
      <c r="E807" s="298" t="s">
        <v>1703</v>
      </c>
      <c r="F807" s="298"/>
      <c r="G807" s="298" t="s">
        <v>1704</v>
      </c>
      <c r="H807" s="298" t="s">
        <v>1703</v>
      </c>
      <c r="I807" s="298"/>
      <c r="J807" s="298" t="s">
        <v>1704</v>
      </c>
      <c r="K807" t="s">
        <v>173</v>
      </c>
      <c r="L807" s="207" t="s">
        <v>1703</v>
      </c>
      <c r="M807" s="207"/>
      <c r="N807" s="207" t="s">
        <v>1704</v>
      </c>
      <c r="O807" s="207" t="s">
        <v>1703</v>
      </c>
      <c r="P807" s="207"/>
      <c r="Q807" s="207" t="s">
        <v>1704</v>
      </c>
      <c r="R807" s="207" t="s">
        <v>1703</v>
      </c>
      <c r="S807" s="207"/>
      <c r="T807" s="207" t="s">
        <v>1704</v>
      </c>
      <c r="U807" t="s">
        <v>173</v>
      </c>
      <c r="V807" s="207" t="s">
        <v>1703</v>
      </c>
      <c r="W807" s="207"/>
      <c r="X807" s="207" t="s">
        <v>1704</v>
      </c>
      <c r="Y807" s="207" t="s">
        <v>1703</v>
      </c>
      <c r="Z807" s="207"/>
      <c r="AA807" s="207" t="s">
        <v>1704</v>
      </c>
      <c r="AB807" s="207" t="s">
        <v>1703</v>
      </c>
      <c r="AC807" s="207"/>
      <c r="AD807" s="207" t="s">
        <v>1704</v>
      </c>
      <c r="AE807" t="s">
        <v>173</v>
      </c>
    </row>
    <row r="808" spans="1:31" x14ac:dyDescent="0.3">
      <c r="A808" t="s">
        <v>1849</v>
      </c>
      <c r="B808" s="15">
        <v>35656</v>
      </c>
      <c r="C808" t="s">
        <v>173</v>
      </c>
      <c r="D808" s="15">
        <v>2575.15151515151</v>
      </c>
      <c r="E808" s="15">
        <v>34032</v>
      </c>
      <c r="F808" t="s">
        <v>173</v>
      </c>
      <c r="G808" s="14">
        <v>2271.5151515151501</v>
      </c>
      <c r="H808" s="15">
        <v>36586</v>
      </c>
      <c r="I808" t="s">
        <v>173</v>
      </c>
      <c r="J808" s="14">
        <v>1903.6363636363637</v>
      </c>
      <c r="K808" s="299">
        <v>2.608256674893426E-2</v>
      </c>
      <c r="L808" s="15">
        <v>47089</v>
      </c>
      <c r="M808" s="27" t="s">
        <v>173</v>
      </c>
      <c r="N808" s="15">
        <v>418.78787878787801</v>
      </c>
      <c r="O808" s="15">
        <v>49026</v>
      </c>
      <c r="P808" s="27" t="s">
        <v>173</v>
      </c>
      <c r="Q808" s="14">
        <v>524.24242424242402</v>
      </c>
      <c r="R808" s="2">
        <v>54851</v>
      </c>
      <c r="S808" s="27" t="s">
        <v>173</v>
      </c>
      <c r="T808" s="14">
        <v>658.78787878787887</v>
      </c>
      <c r="U808" s="27">
        <v>0.16483679840302407</v>
      </c>
      <c r="V808" s="15">
        <v>60883</v>
      </c>
      <c r="W808" s="27" t="s">
        <v>173</v>
      </c>
      <c r="X808" s="15">
        <v>91</v>
      </c>
      <c r="Y808" s="15">
        <v>61818</v>
      </c>
      <c r="Z808" s="27" t="s">
        <v>173</v>
      </c>
      <c r="AA808" s="14">
        <v>94.55</v>
      </c>
      <c r="AB808" s="2">
        <v>78672</v>
      </c>
      <c r="AC808" s="27" t="s">
        <v>173</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297" t="s">
        <v>1850</v>
      </c>
      <c r="B810" s="297"/>
      <c r="C810" s="297"/>
      <c r="D810" s="297"/>
      <c r="E810" s="297"/>
      <c r="F810" s="297"/>
      <c r="G810" s="297"/>
      <c r="H810" s="297"/>
      <c r="I810" s="297"/>
      <c r="J810" s="297"/>
      <c r="K810" s="297"/>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98" t="s">
        <v>1703</v>
      </c>
      <c r="C811" s="298"/>
      <c r="D811" s="298" t="s">
        <v>1704</v>
      </c>
      <c r="E811" s="298" t="s">
        <v>1703</v>
      </c>
      <c r="F811" s="298"/>
      <c r="G811" s="298" t="s">
        <v>1704</v>
      </c>
      <c r="H811" s="298" t="s">
        <v>1703</v>
      </c>
      <c r="I811" s="298"/>
      <c r="J811" s="298" t="s">
        <v>1704</v>
      </c>
      <c r="K811" t="s">
        <v>173</v>
      </c>
      <c r="L811" s="207" t="s">
        <v>1703</v>
      </c>
      <c r="M811" s="207"/>
      <c r="N811" s="207" t="s">
        <v>1704</v>
      </c>
      <c r="O811" s="207" t="s">
        <v>1703</v>
      </c>
      <c r="P811" s="207"/>
      <c r="Q811" s="207" t="s">
        <v>1704</v>
      </c>
      <c r="R811" s="207" t="s">
        <v>1703</v>
      </c>
      <c r="S811" s="207"/>
      <c r="T811" s="207" t="s">
        <v>1704</v>
      </c>
      <c r="U811" t="s">
        <v>173</v>
      </c>
      <c r="V811" s="207" t="s">
        <v>1703</v>
      </c>
      <c r="W811" s="207"/>
      <c r="X811" s="207" t="s">
        <v>1704</v>
      </c>
      <c r="Y811" s="207" t="s">
        <v>1703</v>
      </c>
      <c r="Z811" s="207"/>
      <c r="AA811" s="207" t="s">
        <v>1704</v>
      </c>
      <c r="AB811" s="207" t="s">
        <v>1703</v>
      </c>
      <c r="AC811" s="207"/>
      <c r="AD811" s="207" t="s">
        <v>1704</v>
      </c>
      <c r="AE811" t="s">
        <v>173</v>
      </c>
    </row>
    <row r="812" spans="1:31" x14ac:dyDescent="0.3">
      <c r="A812" t="s">
        <v>1849</v>
      </c>
      <c r="B812" s="15">
        <v>35110</v>
      </c>
      <c r="C812" t="s">
        <v>173</v>
      </c>
      <c r="D812" s="15">
        <v>4090.30303030303</v>
      </c>
      <c r="E812" s="15">
        <v>32809</v>
      </c>
      <c r="F812" t="s">
        <v>173</v>
      </c>
      <c r="G812" s="14">
        <v>2716.9696969696902</v>
      </c>
      <c r="H812" s="15">
        <v>35709</v>
      </c>
      <c r="I812" t="s">
        <v>173</v>
      </c>
      <c r="J812" s="14">
        <v>1938.1818181818182</v>
      </c>
      <c r="K812" s="299">
        <v>1.706066647678724E-2</v>
      </c>
      <c r="L812" s="15">
        <v>49743</v>
      </c>
      <c r="M812" s="27" t="s">
        <v>173</v>
      </c>
      <c r="N812" s="15">
        <v>524.84848484848396</v>
      </c>
      <c r="O812" s="15">
        <v>50315</v>
      </c>
      <c r="P812" s="27" t="s">
        <v>173</v>
      </c>
      <c r="Q812" s="14">
        <v>434.54545454545399</v>
      </c>
      <c r="R812" s="2">
        <v>56954</v>
      </c>
      <c r="S812" s="27" t="s">
        <v>173</v>
      </c>
      <c r="T812" s="14">
        <v>1000.6060606060606</v>
      </c>
      <c r="U812" s="27">
        <v>0.14496512072050338</v>
      </c>
      <c r="V812" s="15">
        <v>63933</v>
      </c>
      <c r="W812" s="27" t="s">
        <v>173</v>
      </c>
      <c r="X812" s="15">
        <v>113</v>
      </c>
      <c r="Y812" s="15">
        <v>64803</v>
      </c>
      <c r="Z812" s="27" t="s">
        <v>173</v>
      </c>
      <c r="AA812" s="14">
        <v>124.85</v>
      </c>
      <c r="AB812" s="2">
        <v>82157</v>
      </c>
      <c r="AC812" s="27" t="s">
        <v>173</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297" t="s">
        <v>1851</v>
      </c>
      <c r="B814" s="297"/>
      <c r="C814" s="297"/>
      <c r="D814" s="297"/>
      <c r="E814" s="297"/>
      <c r="F814" s="297"/>
      <c r="G814" s="297"/>
      <c r="H814" s="297"/>
      <c r="I814" s="297"/>
      <c r="J814" s="297"/>
      <c r="K814" s="297"/>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98" t="s">
        <v>1703</v>
      </c>
      <c r="C815" s="298"/>
      <c r="D815" s="298" t="s">
        <v>1704</v>
      </c>
      <c r="E815" s="298" t="s">
        <v>1703</v>
      </c>
      <c r="F815" s="298"/>
      <c r="G815" s="298" t="s">
        <v>1704</v>
      </c>
      <c r="H815" s="298" t="s">
        <v>1703</v>
      </c>
      <c r="I815" s="298"/>
      <c r="J815" s="298" t="s">
        <v>1704</v>
      </c>
      <c r="K815" t="s">
        <v>173</v>
      </c>
      <c r="L815" s="207" t="s">
        <v>1703</v>
      </c>
      <c r="M815" s="207"/>
      <c r="N815" s="207" t="s">
        <v>1704</v>
      </c>
      <c r="O815" s="207" t="s">
        <v>1703</v>
      </c>
      <c r="P815" s="207"/>
      <c r="Q815" s="207" t="s">
        <v>1704</v>
      </c>
      <c r="R815" s="207" t="s">
        <v>1703</v>
      </c>
      <c r="S815" s="207"/>
      <c r="T815" s="207" t="s">
        <v>1704</v>
      </c>
      <c r="U815" t="s">
        <v>173</v>
      </c>
      <c r="V815" s="207" t="s">
        <v>1703</v>
      </c>
      <c r="W815" s="207"/>
      <c r="X815" s="207" t="s">
        <v>1704</v>
      </c>
      <c r="Y815" s="207" t="s">
        <v>1703</v>
      </c>
      <c r="Z815" s="207"/>
      <c r="AA815" s="207" t="s">
        <v>1704</v>
      </c>
      <c r="AB815" s="207" t="s">
        <v>1703</v>
      </c>
      <c r="AC815" s="207"/>
      <c r="AD815" s="207" t="s">
        <v>1704</v>
      </c>
      <c r="AE815" t="s">
        <v>173</v>
      </c>
    </row>
    <row r="816" spans="1:31" x14ac:dyDescent="0.3">
      <c r="A816" t="s">
        <v>1849</v>
      </c>
      <c r="B816" t="s">
        <v>173</v>
      </c>
      <c r="C816" t="s">
        <v>173</v>
      </c>
      <c r="D816" t="s">
        <v>173</v>
      </c>
      <c r="E816" t="s">
        <v>173</v>
      </c>
      <c r="F816" t="s">
        <v>173</v>
      </c>
      <c r="G816" t="s">
        <v>173</v>
      </c>
      <c r="H816" t="s">
        <v>173</v>
      </c>
      <c r="I816" t="s">
        <v>173</v>
      </c>
      <c r="J816" t="s">
        <v>173</v>
      </c>
      <c r="L816" s="15">
        <v>33447</v>
      </c>
      <c r="M816" s="27" t="s">
        <v>173</v>
      </c>
      <c r="N816" s="15">
        <v>2032.12121212121</v>
      </c>
      <c r="O816" s="15">
        <v>32429</v>
      </c>
      <c r="P816" s="27" t="s">
        <v>173</v>
      </c>
      <c r="Q816" s="14">
        <v>1713.9393939393899</v>
      </c>
      <c r="R816" s="2">
        <v>39422</v>
      </c>
      <c r="S816" s="27" t="s">
        <v>173</v>
      </c>
      <c r="T816" s="14">
        <v>2498.787878787879</v>
      </c>
      <c r="U816" s="27">
        <v>0.1786408347534906</v>
      </c>
      <c r="V816" s="15">
        <v>44127</v>
      </c>
      <c r="W816" s="27" t="s">
        <v>173</v>
      </c>
      <c r="X816" s="15">
        <v>263</v>
      </c>
      <c r="Y816" s="15">
        <v>43087</v>
      </c>
      <c r="Z816" s="27" t="s">
        <v>173</v>
      </c>
      <c r="AA816" s="14">
        <v>350.3</v>
      </c>
      <c r="AB816" s="2">
        <v>54976</v>
      </c>
      <c r="AC816" s="27" t="s">
        <v>173</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297" t="s">
        <v>1852</v>
      </c>
      <c r="B818" s="297"/>
      <c r="C818" s="297"/>
      <c r="D818" s="297"/>
      <c r="E818" s="297"/>
      <c r="F818" s="297"/>
      <c r="G818" s="297"/>
      <c r="H818" s="297"/>
      <c r="I818" s="297"/>
      <c r="J818" s="297"/>
      <c r="K818" s="297"/>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98" t="s">
        <v>1703</v>
      </c>
      <c r="C819" s="298"/>
      <c r="D819" s="298" t="s">
        <v>1704</v>
      </c>
      <c r="E819" s="298" t="s">
        <v>1703</v>
      </c>
      <c r="F819" s="298"/>
      <c r="G819" s="298" t="s">
        <v>1704</v>
      </c>
      <c r="H819" s="298" t="s">
        <v>1703</v>
      </c>
      <c r="I819" s="298"/>
      <c r="J819" s="298" t="s">
        <v>1704</v>
      </c>
      <c r="K819" t="s">
        <v>173</v>
      </c>
      <c r="L819" s="207" t="s">
        <v>1703</v>
      </c>
      <c r="M819" s="207"/>
      <c r="N819" s="207" t="s">
        <v>1704</v>
      </c>
      <c r="O819" s="207" t="s">
        <v>1703</v>
      </c>
      <c r="P819" s="207"/>
      <c r="Q819" s="207" t="s">
        <v>1704</v>
      </c>
      <c r="R819" s="207" t="s">
        <v>1703</v>
      </c>
      <c r="S819" s="207"/>
      <c r="T819" s="207" t="s">
        <v>1704</v>
      </c>
      <c r="U819" t="s">
        <v>173</v>
      </c>
      <c r="V819" s="207" t="s">
        <v>1703</v>
      </c>
      <c r="W819" s="207"/>
      <c r="X819" s="207" t="s">
        <v>1704</v>
      </c>
      <c r="Y819" s="207" t="s">
        <v>1703</v>
      </c>
      <c r="Z819" s="207"/>
      <c r="AA819" s="207" t="s">
        <v>1704</v>
      </c>
      <c r="AB819" s="207" t="s">
        <v>1703</v>
      </c>
      <c r="AC819" s="207"/>
      <c r="AD819" s="207" t="s">
        <v>1704</v>
      </c>
      <c r="AE819" t="s">
        <v>173</v>
      </c>
    </row>
    <row r="820" spans="1:31" x14ac:dyDescent="0.3">
      <c r="A820" t="s">
        <v>1849</v>
      </c>
      <c r="B820" s="15">
        <v>45000</v>
      </c>
      <c r="C820" t="s">
        <v>173</v>
      </c>
      <c r="D820" s="15">
        <v>29413.333333333299</v>
      </c>
      <c r="E820" t="s">
        <v>173</v>
      </c>
      <c r="F820" t="s">
        <v>173</v>
      </c>
      <c r="G820" t="s">
        <v>173</v>
      </c>
      <c r="H820" t="s">
        <v>173</v>
      </c>
      <c r="I820" t="s">
        <v>173</v>
      </c>
      <c r="J820" t="s">
        <v>173</v>
      </c>
      <c r="L820" s="15">
        <v>42348</v>
      </c>
      <c r="M820" s="27" t="s">
        <v>173</v>
      </c>
      <c r="N820" s="15">
        <v>4815.1515151515096</v>
      </c>
      <c r="O820" s="15">
        <v>33876</v>
      </c>
      <c r="P820" s="27" t="s">
        <v>173</v>
      </c>
      <c r="Q820" s="14">
        <v>2539.3939393939299</v>
      </c>
      <c r="R820" s="2">
        <v>49412</v>
      </c>
      <c r="S820" s="27" t="s">
        <v>173</v>
      </c>
      <c r="T820" s="14">
        <v>7418.787878787879</v>
      </c>
      <c r="U820" s="27">
        <v>0.16680834986303958</v>
      </c>
      <c r="V820" s="15">
        <v>45491</v>
      </c>
      <c r="W820" s="27" t="s">
        <v>173</v>
      </c>
      <c r="X820" s="15">
        <v>819</v>
      </c>
      <c r="Y820" s="15">
        <v>45490</v>
      </c>
      <c r="Z820" s="27" t="s">
        <v>173</v>
      </c>
      <c r="AA820" s="14">
        <v>798.79</v>
      </c>
      <c r="AB820" s="2">
        <v>60182</v>
      </c>
      <c r="AC820" s="27" t="s">
        <v>173</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297" t="s">
        <v>1853</v>
      </c>
      <c r="B822" s="297"/>
      <c r="C822" s="297"/>
      <c r="D822" s="297"/>
      <c r="E822" s="297"/>
      <c r="F822" s="297"/>
      <c r="G822" s="297"/>
      <c r="H822" s="297"/>
      <c r="I822" s="297"/>
      <c r="J822" s="297"/>
      <c r="K822" s="297"/>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98" t="s">
        <v>1703</v>
      </c>
      <c r="C823" s="298"/>
      <c r="D823" s="298" t="s">
        <v>1704</v>
      </c>
      <c r="E823" s="298" t="s">
        <v>1703</v>
      </c>
      <c r="F823" s="298"/>
      <c r="G823" s="298" t="s">
        <v>1704</v>
      </c>
      <c r="H823" s="298" t="s">
        <v>1703</v>
      </c>
      <c r="I823" s="298"/>
      <c r="J823" s="298" t="s">
        <v>1704</v>
      </c>
      <c r="K823" t="s">
        <v>173</v>
      </c>
      <c r="L823" s="207" t="s">
        <v>1703</v>
      </c>
      <c r="M823" s="207"/>
      <c r="N823" s="207" t="s">
        <v>1704</v>
      </c>
      <c r="O823" s="207" t="s">
        <v>1703</v>
      </c>
      <c r="P823" s="207"/>
      <c r="Q823" s="207" t="s">
        <v>1704</v>
      </c>
      <c r="R823" s="207" t="s">
        <v>1703</v>
      </c>
      <c r="S823" s="207"/>
      <c r="T823" s="207" t="s">
        <v>1704</v>
      </c>
      <c r="U823" t="s">
        <v>173</v>
      </c>
      <c r="V823" s="207" t="s">
        <v>1703</v>
      </c>
      <c r="W823" s="207"/>
      <c r="X823" s="207" t="s">
        <v>1704</v>
      </c>
      <c r="Y823" s="207" t="s">
        <v>1703</v>
      </c>
      <c r="Z823" s="207"/>
      <c r="AA823" s="207" t="s">
        <v>1704</v>
      </c>
      <c r="AB823" s="207" t="s">
        <v>1703</v>
      </c>
      <c r="AC823" s="207"/>
      <c r="AD823" s="207" t="s">
        <v>1704</v>
      </c>
      <c r="AE823" t="s">
        <v>173</v>
      </c>
    </row>
    <row r="824" spans="1:31" x14ac:dyDescent="0.3">
      <c r="A824" t="s">
        <v>1849</v>
      </c>
      <c r="B824" t="s">
        <v>173</v>
      </c>
      <c r="C824" t="s">
        <v>173</v>
      </c>
      <c r="D824" t="s">
        <v>173</v>
      </c>
      <c r="E824" t="s">
        <v>173</v>
      </c>
      <c r="F824" t="s">
        <v>173</v>
      </c>
      <c r="G824" t="s">
        <v>173</v>
      </c>
      <c r="H824" t="s">
        <v>173</v>
      </c>
      <c r="I824" t="s">
        <v>173</v>
      </c>
      <c r="J824" t="s">
        <v>173</v>
      </c>
      <c r="L824" s="15">
        <v>60228</v>
      </c>
      <c r="M824" s="27" t="s">
        <v>173</v>
      </c>
      <c r="N824" s="15">
        <v>2389.0909090908999</v>
      </c>
      <c r="O824" s="15">
        <v>71908</v>
      </c>
      <c r="P824" s="27" t="s">
        <v>173</v>
      </c>
      <c r="Q824" s="14">
        <v>3141.2121212121201</v>
      </c>
      <c r="R824" s="2">
        <v>74021</v>
      </c>
      <c r="S824" s="27" t="s">
        <v>173</v>
      </c>
      <c r="T824" s="14">
        <v>2471.5151515151515</v>
      </c>
      <c r="U824" s="27">
        <v>0.22901308361559408</v>
      </c>
      <c r="V824" s="15">
        <v>74527</v>
      </c>
      <c r="W824" s="27" t="s">
        <v>173</v>
      </c>
      <c r="X824" s="15">
        <v>273</v>
      </c>
      <c r="Y824" s="15">
        <v>79260</v>
      </c>
      <c r="Z824" s="27" t="s">
        <v>173</v>
      </c>
      <c r="AA824" s="14">
        <v>295.14999999999998</v>
      </c>
      <c r="AB824" s="2">
        <v>101380</v>
      </c>
      <c r="AC824" s="27" t="s">
        <v>173</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297" t="s">
        <v>1854</v>
      </c>
      <c r="B826" s="297"/>
      <c r="C826" s="297"/>
      <c r="D826" s="297"/>
      <c r="E826" s="297"/>
      <c r="F826" s="297"/>
      <c r="G826" s="297"/>
      <c r="H826" s="297"/>
      <c r="I826" s="297"/>
      <c r="J826" s="297"/>
      <c r="K826" s="297"/>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98" t="s">
        <v>1703</v>
      </c>
      <c r="C827" s="298"/>
      <c r="D827" s="298" t="s">
        <v>1704</v>
      </c>
      <c r="E827" s="298" t="s">
        <v>1703</v>
      </c>
      <c r="F827" s="298"/>
      <c r="G827" s="298" t="s">
        <v>1704</v>
      </c>
      <c r="H827" s="298" t="s">
        <v>1703</v>
      </c>
      <c r="I827" s="298"/>
      <c r="J827" s="298" t="s">
        <v>1704</v>
      </c>
      <c r="K827" t="s">
        <v>173</v>
      </c>
      <c r="L827" s="207" t="s">
        <v>1703</v>
      </c>
      <c r="M827" s="207"/>
      <c r="N827" s="207" t="s">
        <v>1704</v>
      </c>
      <c r="O827" s="207" t="s">
        <v>1703</v>
      </c>
      <c r="P827" s="207"/>
      <c r="Q827" s="207" t="s">
        <v>1704</v>
      </c>
      <c r="R827" s="207" t="s">
        <v>1703</v>
      </c>
      <c r="S827" s="207"/>
      <c r="T827" s="207" t="s">
        <v>1704</v>
      </c>
      <c r="U827" t="s">
        <v>173</v>
      </c>
      <c r="V827" s="207" t="s">
        <v>1703</v>
      </c>
      <c r="W827" s="207"/>
      <c r="X827" s="207" t="s">
        <v>1704</v>
      </c>
      <c r="Y827" s="207" t="s">
        <v>1703</v>
      </c>
      <c r="Z827" s="207"/>
      <c r="AA827" s="207" t="s">
        <v>1704</v>
      </c>
      <c r="AB827" s="207" t="s">
        <v>1703</v>
      </c>
      <c r="AC827" s="207"/>
      <c r="AD827" s="207" t="s">
        <v>1704</v>
      </c>
      <c r="AE827" t="s">
        <v>173</v>
      </c>
    </row>
    <row r="828" spans="1:31" x14ac:dyDescent="0.3">
      <c r="A828" t="s">
        <v>1849</v>
      </c>
      <c r="B828" t="s">
        <v>173</v>
      </c>
      <c r="C828" t="s">
        <v>173</v>
      </c>
      <c r="D828" t="s">
        <v>173</v>
      </c>
      <c r="E828" t="s">
        <v>173</v>
      </c>
      <c r="F828" t="s">
        <v>173</v>
      </c>
      <c r="G828" t="s">
        <v>173</v>
      </c>
      <c r="H828" t="s">
        <v>173</v>
      </c>
      <c r="I828" t="s">
        <v>173</v>
      </c>
      <c r="J828" t="s">
        <v>173</v>
      </c>
      <c r="L828" s="15">
        <v>55957</v>
      </c>
      <c r="M828" s="27" t="s">
        <v>173</v>
      </c>
      <c r="N828" s="15">
        <v>6427.8787878787798</v>
      </c>
      <c r="O828" s="15">
        <v>35658</v>
      </c>
      <c r="P828" s="27" t="s">
        <v>173</v>
      </c>
      <c r="Q828" s="14">
        <v>21177.575757575702</v>
      </c>
      <c r="R828" s="2">
        <v>73750</v>
      </c>
      <c r="S828" s="27" t="s">
        <v>173</v>
      </c>
      <c r="T828" s="14">
        <v>17966.666666666668</v>
      </c>
      <c r="U828" s="27">
        <v>0.31797630323283949</v>
      </c>
      <c r="V828" s="15">
        <v>65168</v>
      </c>
      <c r="W828" s="27" t="s">
        <v>173</v>
      </c>
      <c r="X828" s="15">
        <v>1119</v>
      </c>
      <c r="Y828" s="15">
        <v>60717</v>
      </c>
      <c r="Z828" s="27" t="s">
        <v>173</v>
      </c>
      <c r="AA828" s="14">
        <v>1249.0899999999999</v>
      </c>
      <c r="AB828" s="2">
        <v>81682</v>
      </c>
      <c r="AC828" s="27" t="s">
        <v>173</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297" t="s">
        <v>1855</v>
      </c>
      <c r="B830" s="297"/>
      <c r="C830" s="297"/>
      <c r="D830" s="297"/>
      <c r="E830" s="297"/>
      <c r="F830" s="297"/>
      <c r="G830" s="297"/>
      <c r="H830" s="297"/>
      <c r="I830" s="297"/>
      <c r="J830" s="297"/>
      <c r="K830" s="297"/>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98" t="s">
        <v>1703</v>
      </c>
      <c r="C831" s="298"/>
      <c r="D831" s="298" t="s">
        <v>1704</v>
      </c>
      <c r="E831" s="298" t="s">
        <v>1703</v>
      </c>
      <c r="F831" s="298"/>
      <c r="G831" s="298" t="s">
        <v>1704</v>
      </c>
      <c r="H831" s="298" t="s">
        <v>1703</v>
      </c>
      <c r="I831" s="298"/>
      <c r="J831" s="298" t="s">
        <v>1704</v>
      </c>
      <c r="K831" t="s">
        <v>173</v>
      </c>
      <c r="L831" s="207" t="s">
        <v>1703</v>
      </c>
      <c r="M831" s="207"/>
      <c r="N831" s="207" t="s">
        <v>1704</v>
      </c>
      <c r="O831" s="207" t="s">
        <v>1703</v>
      </c>
      <c r="P831" s="207"/>
      <c r="Q831" s="207" t="s">
        <v>1704</v>
      </c>
      <c r="R831" s="207" t="s">
        <v>1703</v>
      </c>
      <c r="S831" s="207"/>
      <c r="T831" s="207" t="s">
        <v>1704</v>
      </c>
      <c r="U831" t="s">
        <v>173</v>
      </c>
      <c r="V831" s="207" t="s">
        <v>1703</v>
      </c>
      <c r="W831" s="207"/>
      <c r="X831" s="207" t="s">
        <v>1704</v>
      </c>
      <c r="Y831" s="207" t="s">
        <v>1703</v>
      </c>
      <c r="Z831" s="207"/>
      <c r="AA831" s="207" t="s">
        <v>1704</v>
      </c>
      <c r="AB831" s="207" t="s">
        <v>1703</v>
      </c>
      <c r="AC831" s="207"/>
      <c r="AD831" s="207" t="s">
        <v>1704</v>
      </c>
      <c r="AE831" t="s">
        <v>173</v>
      </c>
    </row>
    <row r="832" spans="1:31" x14ac:dyDescent="0.3">
      <c r="A832" t="s">
        <v>1849</v>
      </c>
      <c r="B832" s="15">
        <v>35817</v>
      </c>
      <c r="C832" t="s">
        <v>173</v>
      </c>
      <c r="D832" s="15">
        <v>3308.4848484848399</v>
      </c>
      <c r="E832" s="15">
        <v>41875</v>
      </c>
      <c r="F832" t="s">
        <v>173</v>
      </c>
      <c r="G832" s="14">
        <v>6009.0909090908999</v>
      </c>
      <c r="H832" s="15">
        <v>81833</v>
      </c>
      <c r="I832" t="s">
        <v>173</v>
      </c>
      <c r="J832" s="14">
        <v>32519.39393939394</v>
      </c>
      <c r="K832" s="299">
        <v>1.2847530502275455</v>
      </c>
      <c r="L832" s="15">
        <v>40929</v>
      </c>
      <c r="M832" s="27" t="s">
        <v>173</v>
      </c>
      <c r="N832" s="15">
        <v>906.06060606060601</v>
      </c>
      <c r="O832" s="15">
        <v>42705</v>
      </c>
      <c r="P832" s="27" t="s">
        <v>173</v>
      </c>
      <c r="Q832" s="14">
        <v>1299.3939393939299</v>
      </c>
      <c r="R832" s="2">
        <v>49168</v>
      </c>
      <c r="S832" s="27" t="s">
        <v>173</v>
      </c>
      <c r="T832" s="14">
        <v>1639.3939393939395</v>
      </c>
      <c r="U832" s="27">
        <v>0.20129981186933471</v>
      </c>
      <c r="V832" s="15">
        <v>46613</v>
      </c>
      <c r="W832" s="27" t="s">
        <v>173</v>
      </c>
      <c r="X832" s="15">
        <v>176</v>
      </c>
      <c r="Y832" s="15">
        <v>45252</v>
      </c>
      <c r="Z832" s="27" t="s">
        <v>173</v>
      </c>
      <c r="AA832" s="14">
        <v>161.82</v>
      </c>
      <c r="AB832" s="2">
        <v>59287</v>
      </c>
      <c r="AC832" s="27" t="s">
        <v>173</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297" t="s">
        <v>1856</v>
      </c>
      <c r="B834" s="297"/>
      <c r="C834" s="297"/>
      <c r="D834" s="297"/>
      <c r="E834" s="297"/>
      <c r="F834" s="297"/>
      <c r="G834" s="297"/>
      <c r="H834" s="297"/>
      <c r="I834" s="297"/>
      <c r="J834" s="297"/>
      <c r="K834" s="297"/>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98" t="s">
        <v>1703</v>
      </c>
      <c r="C835" s="298"/>
      <c r="D835" s="298" t="s">
        <v>1704</v>
      </c>
      <c r="E835" s="298" t="s">
        <v>1703</v>
      </c>
      <c r="F835" s="298"/>
      <c r="G835" s="298" t="s">
        <v>1704</v>
      </c>
      <c r="H835" s="298" t="s">
        <v>1703</v>
      </c>
      <c r="I835" s="298"/>
      <c r="J835" s="298" t="s">
        <v>1704</v>
      </c>
      <c r="K835" t="s">
        <v>173</v>
      </c>
      <c r="L835" s="207" t="s">
        <v>1703</v>
      </c>
      <c r="M835" s="207"/>
      <c r="N835" s="207" t="s">
        <v>1704</v>
      </c>
      <c r="O835" s="207" t="s">
        <v>1703</v>
      </c>
      <c r="P835" s="207"/>
      <c r="Q835" s="207" t="s">
        <v>1704</v>
      </c>
      <c r="R835" s="207" t="s">
        <v>1703</v>
      </c>
      <c r="S835" s="207"/>
      <c r="T835" s="207" t="s">
        <v>1704</v>
      </c>
      <c r="U835" t="s">
        <v>173</v>
      </c>
      <c r="V835" s="207" t="s">
        <v>1703</v>
      </c>
      <c r="W835" s="207"/>
      <c r="X835" s="207" t="s">
        <v>1704</v>
      </c>
      <c r="Y835" s="207" t="s">
        <v>1703</v>
      </c>
      <c r="Z835" s="207"/>
      <c r="AA835" s="207" t="s">
        <v>1704</v>
      </c>
      <c r="AB835" s="207" t="s">
        <v>1703</v>
      </c>
      <c r="AC835" s="207"/>
      <c r="AD835" s="207" t="s">
        <v>1704</v>
      </c>
      <c r="AE835" t="s">
        <v>173</v>
      </c>
    </row>
    <row r="836" spans="1:31" x14ac:dyDescent="0.3">
      <c r="A836" t="s">
        <v>1849</v>
      </c>
      <c r="B836" s="15">
        <v>40969</v>
      </c>
      <c r="C836" t="s">
        <v>173</v>
      </c>
      <c r="D836" s="15">
        <v>5718.1818181818098</v>
      </c>
      <c r="E836" t="s">
        <v>173</v>
      </c>
      <c r="F836" t="s">
        <v>173</v>
      </c>
      <c r="G836" t="s">
        <v>173</v>
      </c>
      <c r="H836" t="s">
        <v>173</v>
      </c>
      <c r="I836" t="s">
        <v>173</v>
      </c>
      <c r="J836" t="s">
        <v>173</v>
      </c>
      <c r="L836" s="15">
        <v>43591</v>
      </c>
      <c r="M836" s="27" t="s">
        <v>173</v>
      </c>
      <c r="N836" s="15">
        <v>2073.9393939393899</v>
      </c>
      <c r="O836" s="15">
        <v>51250</v>
      </c>
      <c r="P836" s="27" t="s">
        <v>173</v>
      </c>
      <c r="Q836" s="14">
        <v>3712.1212121212102</v>
      </c>
      <c r="R836" s="2">
        <v>49484</v>
      </c>
      <c r="S836" s="27" t="s">
        <v>173</v>
      </c>
      <c r="T836" s="14">
        <v>3990.3030303030305</v>
      </c>
      <c r="U836" s="27">
        <v>0.13518845633272925</v>
      </c>
      <c r="V836" s="15">
        <v>57908</v>
      </c>
      <c r="W836" s="27" t="s">
        <v>173</v>
      </c>
      <c r="X836" s="15">
        <v>522</v>
      </c>
      <c r="Y836" s="15">
        <v>59807</v>
      </c>
      <c r="Z836" s="27" t="s">
        <v>173</v>
      </c>
      <c r="AA836" s="14">
        <v>583.64</v>
      </c>
      <c r="AB836" s="2">
        <v>76733</v>
      </c>
      <c r="AC836" s="27" t="s">
        <v>173</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297" t="s">
        <v>1857</v>
      </c>
      <c r="B838" s="297"/>
      <c r="C838" s="297"/>
      <c r="D838" s="297"/>
      <c r="E838" s="297"/>
      <c r="F838" s="297"/>
      <c r="G838" s="297"/>
      <c r="H838" s="297"/>
      <c r="I838" s="297"/>
      <c r="J838" s="297"/>
      <c r="K838" s="297"/>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98" t="s">
        <v>1703</v>
      </c>
      <c r="C839" s="298"/>
      <c r="D839" s="298" t="s">
        <v>1704</v>
      </c>
      <c r="E839" s="298" t="s">
        <v>1703</v>
      </c>
      <c r="F839" s="298"/>
      <c r="G839" s="298" t="s">
        <v>1704</v>
      </c>
      <c r="H839" s="298" t="s">
        <v>1703</v>
      </c>
      <c r="I839" s="298"/>
      <c r="J839" s="298" t="s">
        <v>1704</v>
      </c>
      <c r="K839" t="s">
        <v>173</v>
      </c>
      <c r="L839" s="207" t="s">
        <v>1703</v>
      </c>
      <c r="M839" s="207"/>
      <c r="N839" s="207" t="s">
        <v>1704</v>
      </c>
      <c r="O839" s="207" t="s">
        <v>1703</v>
      </c>
      <c r="P839" s="207"/>
      <c r="Q839" s="207" t="s">
        <v>1704</v>
      </c>
      <c r="R839" s="207" t="s">
        <v>1703</v>
      </c>
      <c r="S839" s="207"/>
      <c r="T839" s="207" t="s">
        <v>1704</v>
      </c>
      <c r="U839" t="s">
        <v>173</v>
      </c>
      <c r="V839" s="207" t="s">
        <v>1703</v>
      </c>
      <c r="W839" s="207"/>
      <c r="X839" s="207" t="s">
        <v>1704</v>
      </c>
      <c r="Y839" s="207" t="s">
        <v>1703</v>
      </c>
      <c r="Z839" s="207"/>
      <c r="AA839" s="207" t="s">
        <v>1704</v>
      </c>
      <c r="AB839" s="207" t="s">
        <v>1703</v>
      </c>
      <c r="AC839" s="207"/>
      <c r="AD839" s="207" t="s">
        <v>1704</v>
      </c>
      <c r="AE839" t="s">
        <v>173</v>
      </c>
    </row>
    <row r="840" spans="1:31" x14ac:dyDescent="0.3">
      <c r="A840" t="s">
        <v>1849</v>
      </c>
      <c r="B840" s="15">
        <v>51125</v>
      </c>
      <c r="C840" t="s">
        <v>173</v>
      </c>
      <c r="D840" s="15">
        <v>23775.151515151501</v>
      </c>
      <c r="E840" s="15">
        <v>41406</v>
      </c>
      <c r="F840" t="s">
        <v>173</v>
      </c>
      <c r="G840" s="14">
        <v>13241.2121212121</v>
      </c>
      <c r="H840" s="15">
        <v>51356</v>
      </c>
      <c r="I840" t="s">
        <v>173</v>
      </c>
      <c r="J840" s="14">
        <v>11388.48484848485</v>
      </c>
      <c r="K840" s="299">
        <v>4.5183374083129588E-3</v>
      </c>
      <c r="L840" s="15">
        <v>56678</v>
      </c>
      <c r="M840" s="27" t="s">
        <v>173</v>
      </c>
      <c r="N840" s="15">
        <v>685.45454545454504</v>
      </c>
      <c r="O840" s="15">
        <v>60244</v>
      </c>
      <c r="P840" s="27" t="s">
        <v>173</v>
      </c>
      <c r="Q840" s="14">
        <v>720</v>
      </c>
      <c r="R840" s="2">
        <v>66163</v>
      </c>
      <c r="S840" s="27" t="s">
        <v>173</v>
      </c>
      <c r="T840" s="14">
        <v>1304.848484848485</v>
      </c>
      <c r="U840" s="27">
        <v>0.16734888316454355</v>
      </c>
      <c r="V840" s="15">
        <v>70414</v>
      </c>
      <c r="W840" s="27" t="s">
        <v>173</v>
      </c>
      <c r="X840" s="15">
        <v>127</v>
      </c>
      <c r="Y840" s="15">
        <v>72741</v>
      </c>
      <c r="Z840" s="27" t="s">
        <v>173</v>
      </c>
      <c r="AA840" s="14">
        <v>149.69999999999999</v>
      </c>
      <c r="AB840" s="2">
        <v>90496</v>
      </c>
      <c r="AC840" s="27" t="s">
        <v>173</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297" t="s">
        <v>1858</v>
      </c>
      <c r="B842" s="297"/>
      <c r="C842" s="297"/>
      <c r="D842" s="297"/>
      <c r="E842" s="297"/>
      <c r="F842" s="297"/>
      <c r="G842" s="297"/>
      <c r="H842" s="297"/>
      <c r="I842" s="297"/>
      <c r="J842" s="297"/>
      <c r="K842" s="297"/>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98" t="s">
        <v>1703</v>
      </c>
      <c r="C843" s="298"/>
      <c r="D843" s="298" t="s">
        <v>1704</v>
      </c>
      <c r="E843" s="298" t="s">
        <v>1703</v>
      </c>
      <c r="F843" s="298"/>
      <c r="G843" s="298" t="s">
        <v>1704</v>
      </c>
      <c r="H843" s="298" t="s">
        <v>1703</v>
      </c>
      <c r="I843" s="298"/>
      <c r="J843" s="298" t="s">
        <v>1704</v>
      </c>
      <c r="K843" t="s">
        <v>173</v>
      </c>
      <c r="L843" s="207" t="s">
        <v>1703</v>
      </c>
      <c r="M843" s="207"/>
      <c r="N843" s="207" t="s">
        <v>1704</v>
      </c>
      <c r="O843" s="207" t="s">
        <v>1703</v>
      </c>
      <c r="P843" s="207"/>
      <c r="Q843" s="207" t="s">
        <v>1704</v>
      </c>
      <c r="R843" s="207" t="s">
        <v>1703</v>
      </c>
      <c r="S843" s="207"/>
      <c r="T843" s="207" t="s">
        <v>1704</v>
      </c>
      <c r="U843" t="s">
        <v>173</v>
      </c>
      <c r="V843" s="207" t="s">
        <v>1703</v>
      </c>
      <c r="W843" s="207"/>
      <c r="X843" s="207" t="s">
        <v>1704</v>
      </c>
      <c r="Y843" s="207" t="s">
        <v>1703</v>
      </c>
      <c r="Z843" s="207"/>
      <c r="AA843" s="207" t="s">
        <v>1704</v>
      </c>
      <c r="AB843" s="207" t="s">
        <v>1703</v>
      </c>
      <c r="AC843" s="207"/>
      <c r="AD843" s="207" t="s">
        <v>1704</v>
      </c>
      <c r="AE843" t="s">
        <v>173</v>
      </c>
    </row>
    <row r="844" spans="1:31" x14ac:dyDescent="0.3">
      <c r="A844" t="s">
        <v>1849</v>
      </c>
      <c r="B844" s="15">
        <v>35292</v>
      </c>
      <c r="C844" t="s">
        <v>173</v>
      </c>
      <c r="D844" s="15">
        <v>2830.9090909090901</v>
      </c>
      <c r="E844" s="15">
        <v>33898</v>
      </c>
      <c r="F844" t="s">
        <v>173</v>
      </c>
      <c r="G844" s="14">
        <v>2325.45454545454</v>
      </c>
      <c r="H844" s="15">
        <v>36195</v>
      </c>
      <c r="I844" t="s">
        <v>173</v>
      </c>
      <c r="J844" s="14">
        <v>1931.5151515151517</v>
      </c>
      <c r="K844" s="299">
        <v>2.5586535192111525E-2</v>
      </c>
      <c r="L844" s="15">
        <v>38933</v>
      </c>
      <c r="M844" s="27" t="s">
        <v>173</v>
      </c>
      <c r="N844" s="15">
        <v>489.69696969696901</v>
      </c>
      <c r="O844" s="15">
        <v>39686</v>
      </c>
      <c r="P844" s="27" t="s">
        <v>173</v>
      </c>
      <c r="Q844" s="14">
        <v>503.030303030303</v>
      </c>
      <c r="R844" s="2">
        <v>47095</v>
      </c>
      <c r="S844" s="27" t="s">
        <v>173</v>
      </c>
      <c r="T844" s="14">
        <v>683.03030303030312</v>
      </c>
      <c r="U844" s="27">
        <v>0.20964220584080343</v>
      </c>
      <c r="V844" s="15">
        <v>47180</v>
      </c>
      <c r="W844" s="27" t="s">
        <v>173</v>
      </c>
      <c r="X844" s="15">
        <v>132</v>
      </c>
      <c r="Y844" s="15">
        <v>47393</v>
      </c>
      <c r="Z844" s="27" t="s">
        <v>173</v>
      </c>
      <c r="AA844" s="14">
        <v>129.69999999999999</v>
      </c>
      <c r="AB844" s="2">
        <v>62330</v>
      </c>
      <c r="AC844" s="27" t="s">
        <v>173</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297" t="s">
        <v>1859</v>
      </c>
      <c r="B846" s="297"/>
      <c r="C846" s="297"/>
      <c r="D846" s="297"/>
      <c r="E846" s="297"/>
      <c r="F846" s="297"/>
      <c r="G846" s="297"/>
      <c r="H846" s="297"/>
      <c r="I846" s="297"/>
      <c r="J846" s="297"/>
      <c r="K846" s="297"/>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98" t="s">
        <v>1703</v>
      </c>
      <c r="C847" s="298"/>
      <c r="D847" s="298" t="s">
        <v>1704</v>
      </c>
      <c r="E847" s="298" t="s">
        <v>1703</v>
      </c>
      <c r="F847" s="298"/>
      <c r="G847" s="298" t="s">
        <v>1704</v>
      </c>
      <c r="H847" s="298" t="s">
        <v>1703</v>
      </c>
      <c r="I847" s="298"/>
      <c r="J847" s="298" t="s">
        <v>1704</v>
      </c>
      <c r="K847" t="s">
        <v>173</v>
      </c>
      <c r="L847" s="207" t="s">
        <v>1703</v>
      </c>
      <c r="M847" s="207"/>
      <c r="N847" s="207" t="s">
        <v>1704</v>
      </c>
      <c r="O847" s="207" t="s">
        <v>1703</v>
      </c>
      <c r="P847" s="207"/>
      <c r="Q847" s="207" t="s">
        <v>1704</v>
      </c>
      <c r="R847" s="207" t="s">
        <v>1703</v>
      </c>
      <c r="S847" s="207"/>
      <c r="T847" s="207" t="s">
        <v>1704</v>
      </c>
      <c r="U847" t="s">
        <v>173</v>
      </c>
      <c r="V847" s="207" t="s">
        <v>1703</v>
      </c>
      <c r="W847" s="207"/>
      <c r="X847" s="207" t="s">
        <v>1704</v>
      </c>
      <c r="Y847" s="207" t="s">
        <v>1703</v>
      </c>
      <c r="Z847" s="207"/>
      <c r="AA847" s="207" t="s">
        <v>1704</v>
      </c>
      <c r="AB847" s="207" t="s">
        <v>1703</v>
      </c>
      <c r="AC847" s="207"/>
      <c r="AD847" s="207" t="s">
        <v>1704</v>
      </c>
      <c r="AE847" t="s">
        <v>173</v>
      </c>
    </row>
    <row r="848" spans="1:31" x14ac:dyDescent="0.3">
      <c r="A848" t="s">
        <v>175</v>
      </c>
      <c r="B848" s="2">
        <v>2573</v>
      </c>
      <c r="C848" t="s">
        <v>173</v>
      </c>
      <c r="D848" s="2">
        <v>118.787878787878</v>
      </c>
      <c r="E848" s="2">
        <v>2840</v>
      </c>
      <c r="F848" t="s">
        <v>173</v>
      </c>
      <c r="G848" s="14">
        <v>76.969696969696898</v>
      </c>
      <c r="H848" s="2">
        <v>2933</v>
      </c>
      <c r="I848" t="s">
        <v>173</v>
      </c>
      <c r="J848" s="14">
        <v>105.45454545454545</v>
      </c>
      <c r="K848" s="299">
        <v>0.13991449669646328</v>
      </c>
      <c r="L848" s="2">
        <v>248057</v>
      </c>
      <c r="M848" s="27" t="s">
        <v>173</v>
      </c>
      <c r="N848" s="2">
        <v>1032.72727272727</v>
      </c>
      <c r="O848" s="2">
        <v>259700</v>
      </c>
      <c r="P848" s="27" t="s">
        <v>173</v>
      </c>
      <c r="Q848" s="14">
        <v>948.48484848484804</v>
      </c>
      <c r="R848" s="2">
        <v>273556</v>
      </c>
      <c r="S848" s="27" t="s">
        <v>173</v>
      </c>
      <c r="T848" s="14">
        <v>804.24242424242425</v>
      </c>
      <c r="U848" s="27">
        <v>0.10279492213483192</v>
      </c>
      <c r="V848" s="2">
        <v>12392852</v>
      </c>
      <c r="W848" s="27" t="s">
        <v>173</v>
      </c>
      <c r="X848" s="2">
        <v>13533</v>
      </c>
      <c r="Y848" s="2">
        <v>12717801</v>
      </c>
      <c r="Z848" s="27" t="s">
        <v>173</v>
      </c>
      <c r="AA848" s="14">
        <v>11122.42</v>
      </c>
      <c r="AB848" s="2">
        <v>13103114</v>
      </c>
      <c r="AC848" s="27" t="s">
        <v>173</v>
      </c>
      <c r="AD848" s="14">
        <v>11237.58</v>
      </c>
      <c r="AE848" s="27">
        <v>5.7000000000000002E-2</v>
      </c>
    </row>
    <row r="849" spans="1:31" x14ac:dyDescent="0.3">
      <c r="A849" t="s">
        <v>1860</v>
      </c>
      <c r="B849" s="2">
        <v>88</v>
      </c>
      <c r="C849" s="299">
        <v>3.4201321414691024E-2</v>
      </c>
      <c r="D849" s="2">
        <v>44.848484848484802</v>
      </c>
      <c r="E849" s="2">
        <v>138</v>
      </c>
      <c r="F849" s="299">
        <v>4.8591549295774646E-2</v>
      </c>
      <c r="G849" s="14">
        <v>36.969696969696898</v>
      </c>
      <c r="H849" s="2">
        <v>157</v>
      </c>
      <c r="I849" s="299">
        <v>5.3528810092055915E-2</v>
      </c>
      <c r="J849" s="14">
        <v>49.696969696969703</v>
      </c>
      <c r="K849" s="299">
        <v>0.78409090909090906</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1861</v>
      </c>
      <c r="B850" s="2">
        <v>37</v>
      </c>
      <c r="C850" s="299">
        <v>1.4380101049358725E-2</v>
      </c>
      <c r="D850" s="2">
        <v>35.757575757575701</v>
      </c>
      <c r="E850" s="2">
        <v>0</v>
      </c>
      <c r="F850" s="299">
        <v>0</v>
      </c>
      <c r="G850" s="14">
        <v>11.5151515151515</v>
      </c>
      <c r="H850" s="2">
        <v>0</v>
      </c>
      <c r="I850" s="299">
        <v>0</v>
      </c>
      <c r="J850" s="14">
        <v>12.727272727272728</v>
      </c>
      <c r="K850" s="299">
        <v>-1</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1862</v>
      </c>
      <c r="B851" s="2">
        <v>0</v>
      </c>
      <c r="C851" s="299">
        <v>0</v>
      </c>
      <c r="D851" s="2">
        <v>80</v>
      </c>
      <c r="E851" s="2">
        <v>30</v>
      </c>
      <c r="F851" s="299">
        <v>1.0563380281690141E-2</v>
      </c>
      <c r="G851" s="14">
        <v>17.5757575757575</v>
      </c>
      <c r="H851" s="2">
        <v>0</v>
      </c>
      <c r="I851" s="299">
        <v>0</v>
      </c>
      <c r="J851" s="14">
        <v>12.727272727272728</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1863</v>
      </c>
      <c r="B852" s="2">
        <v>0</v>
      </c>
      <c r="C852" s="299">
        <v>0</v>
      </c>
      <c r="D852" s="2">
        <v>80</v>
      </c>
      <c r="E852" s="2">
        <v>20</v>
      </c>
      <c r="F852" s="299">
        <v>7.0422535211267607E-3</v>
      </c>
      <c r="G852" s="14">
        <v>13.3333333333333</v>
      </c>
      <c r="H852" s="2">
        <v>59</v>
      </c>
      <c r="I852" s="299">
        <v>2.0115922263893624E-2</v>
      </c>
      <c r="J852" s="14">
        <v>33.333333333333336</v>
      </c>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1864</v>
      </c>
      <c r="B853" s="2">
        <v>0</v>
      </c>
      <c r="C853" s="299">
        <v>0</v>
      </c>
      <c r="D853" s="2">
        <v>80</v>
      </c>
      <c r="E853" s="2">
        <v>16</v>
      </c>
      <c r="F853" s="299">
        <v>5.6338028169014088E-3</v>
      </c>
      <c r="G853" s="14">
        <v>15.151515151515101</v>
      </c>
      <c r="H853" s="2">
        <v>12</v>
      </c>
      <c r="I853" s="299">
        <v>4.0913740197749742E-3</v>
      </c>
      <c r="J853" s="14">
        <v>10.90909090909091</v>
      </c>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1865</v>
      </c>
      <c r="B854" s="2">
        <v>0</v>
      </c>
      <c r="C854" s="299">
        <v>0</v>
      </c>
      <c r="D854" s="2">
        <v>80</v>
      </c>
      <c r="E854" s="2">
        <v>9</v>
      </c>
      <c r="F854" s="299">
        <v>3.1690140845070424E-3</v>
      </c>
      <c r="G854" s="14">
        <v>9.0909090909090899</v>
      </c>
      <c r="H854" s="2">
        <v>0</v>
      </c>
      <c r="I854" s="299">
        <v>0</v>
      </c>
      <c r="J854" s="14">
        <v>12.727272727272728</v>
      </c>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1866</v>
      </c>
      <c r="B855" s="2">
        <v>0</v>
      </c>
      <c r="C855" s="299">
        <v>0</v>
      </c>
      <c r="D855" s="2">
        <v>80</v>
      </c>
      <c r="E855" s="2">
        <v>0</v>
      </c>
      <c r="F855" s="299">
        <v>0</v>
      </c>
      <c r="G855" s="14">
        <v>11.5151515151515</v>
      </c>
      <c r="H855" s="2">
        <v>33</v>
      </c>
      <c r="I855" s="299">
        <v>1.125127855438118E-2</v>
      </c>
      <c r="J855" s="14">
        <v>32.121212121212125</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1867</v>
      </c>
      <c r="B856" s="2">
        <v>0</v>
      </c>
      <c r="C856" s="299">
        <v>0</v>
      </c>
      <c r="D856" s="2">
        <v>80</v>
      </c>
      <c r="E856" s="2">
        <v>5</v>
      </c>
      <c r="F856" s="299">
        <v>1.7605633802816902E-3</v>
      </c>
      <c r="G856" s="14">
        <v>4.8484848484848397</v>
      </c>
      <c r="H856" s="2">
        <v>0</v>
      </c>
      <c r="I856" s="299">
        <v>0</v>
      </c>
      <c r="J856" s="14">
        <v>12.727272727272728</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1868</v>
      </c>
      <c r="B857" s="2">
        <v>0</v>
      </c>
      <c r="C857" s="299">
        <v>0</v>
      </c>
      <c r="D857" s="2">
        <v>80</v>
      </c>
      <c r="E857" s="2">
        <v>0</v>
      </c>
      <c r="F857" s="299">
        <v>0</v>
      </c>
      <c r="G857" s="14">
        <v>11.5151515151515</v>
      </c>
      <c r="H857" s="2">
        <v>15</v>
      </c>
      <c r="I857" s="299">
        <v>5.114217524718718E-3</v>
      </c>
      <c r="J857" s="14">
        <v>16.363636363636363</v>
      </c>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1869</v>
      </c>
      <c r="B858" s="2">
        <v>15</v>
      </c>
      <c r="C858" s="299">
        <v>5.8297706956859695E-3</v>
      </c>
      <c r="D858" s="2">
        <v>13.9393939393939</v>
      </c>
      <c r="E858" s="2">
        <v>23</v>
      </c>
      <c r="F858" s="299">
        <v>8.0985915492957743E-3</v>
      </c>
      <c r="G858" s="14">
        <v>20.606060606060598</v>
      </c>
      <c r="H858" s="2">
        <v>0</v>
      </c>
      <c r="I858" s="299">
        <v>0</v>
      </c>
      <c r="J858" s="14">
        <v>12.727272727272728</v>
      </c>
      <c r="K858" s="299">
        <v>-1</v>
      </c>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1870</v>
      </c>
      <c r="B859" s="2">
        <v>24</v>
      </c>
      <c r="C859" s="299">
        <v>9.3276331130975523E-3</v>
      </c>
      <c r="D859" s="2">
        <v>23.636363636363601</v>
      </c>
      <c r="E859" s="2">
        <v>11</v>
      </c>
      <c r="F859" s="299">
        <v>3.8732394366197184E-3</v>
      </c>
      <c r="G859" s="14">
        <v>11.5151515151515</v>
      </c>
      <c r="H859" s="2">
        <v>8</v>
      </c>
      <c r="I859" s="299">
        <v>2.7275826798499828E-3</v>
      </c>
      <c r="J859" s="14">
        <v>8.4848484848484844</v>
      </c>
      <c r="K859" s="299">
        <v>-0.66666666666666663</v>
      </c>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1871</v>
      </c>
      <c r="B860" s="2">
        <v>12</v>
      </c>
      <c r="C860" s="299">
        <v>4.6638165565487761E-3</v>
      </c>
      <c r="D860" s="2">
        <v>10.909090909090899</v>
      </c>
      <c r="E860" s="2">
        <v>11</v>
      </c>
      <c r="F860" s="299">
        <v>3.8732394366197184E-3</v>
      </c>
      <c r="G860" s="14">
        <v>9.0909090909090899</v>
      </c>
      <c r="H860" s="2">
        <v>30</v>
      </c>
      <c r="I860" s="299">
        <v>1.0228435049437436E-2</v>
      </c>
      <c r="J860" s="14">
        <v>19.393939393939394</v>
      </c>
      <c r="K860" s="299">
        <v>1.5</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1872</v>
      </c>
      <c r="B861" s="2">
        <v>0</v>
      </c>
      <c r="C861" s="299">
        <v>0</v>
      </c>
      <c r="D861" s="2">
        <v>80</v>
      </c>
      <c r="E861" s="2">
        <v>13</v>
      </c>
      <c r="F861" s="299">
        <v>4.5774647887323943E-3</v>
      </c>
      <c r="G861" s="14">
        <v>9.0909090909090899</v>
      </c>
      <c r="H861" s="2">
        <v>0</v>
      </c>
      <c r="I861" s="299">
        <v>0</v>
      </c>
      <c r="J861" s="14">
        <v>12.727272727272728</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1873</v>
      </c>
      <c r="B862" s="2">
        <v>0</v>
      </c>
      <c r="C862" s="299">
        <v>0</v>
      </c>
      <c r="D862" s="2">
        <v>80</v>
      </c>
      <c r="E862" s="2">
        <v>0</v>
      </c>
      <c r="F862" s="299">
        <v>0</v>
      </c>
      <c r="G862" s="14">
        <v>11.5151515151515</v>
      </c>
      <c r="H862" s="2">
        <v>0</v>
      </c>
      <c r="I862" s="299">
        <v>0</v>
      </c>
      <c r="J862" s="14">
        <v>12.727272727272728</v>
      </c>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1874</v>
      </c>
      <c r="B863" s="2">
        <v>0</v>
      </c>
      <c r="C863" s="299">
        <v>0</v>
      </c>
      <c r="D863" s="2">
        <v>80</v>
      </c>
      <c r="E863" s="2">
        <v>0</v>
      </c>
      <c r="F863" s="299">
        <v>0</v>
      </c>
      <c r="G863" s="14">
        <v>11.5151515151515</v>
      </c>
      <c r="H863" s="2">
        <v>0</v>
      </c>
      <c r="I863" s="299">
        <v>0</v>
      </c>
      <c r="J863" s="14">
        <v>12.727272727272728</v>
      </c>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1875</v>
      </c>
      <c r="B864" s="2">
        <v>0</v>
      </c>
      <c r="C864" s="299">
        <v>0</v>
      </c>
      <c r="D864" s="2">
        <v>80</v>
      </c>
      <c r="E864" s="2">
        <v>0</v>
      </c>
      <c r="F864" s="299">
        <v>0</v>
      </c>
      <c r="G864" s="14">
        <v>11.5151515151515</v>
      </c>
      <c r="H864" s="2">
        <v>0</v>
      </c>
      <c r="I864" s="299">
        <v>0</v>
      </c>
      <c r="J864" s="14">
        <v>12.727272727272728</v>
      </c>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1876</v>
      </c>
      <c r="B865" s="2">
        <v>0</v>
      </c>
      <c r="C865" s="299">
        <v>0</v>
      </c>
      <c r="D865" s="2">
        <v>80</v>
      </c>
      <c r="E865" s="2">
        <v>0</v>
      </c>
      <c r="F865" s="299">
        <v>0</v>
      </c>
      <c r="G865" s="14">
        <v>11.5151515151515</v>
      </c>
      <c r="H865" s="2">
        <v>0</v>
      </c>
      <c r="I865" s="299">
        <v>0</v>
      </c>
      <c r="J865" s="14">
        <v>12.727272727272728</v>
      </c>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1877</v>
      </c>
      <c r="B866" s="2">
        <v>1302</v>
      </c>
      <c r="C866" s="299">
        <v>0.50602409638554213</v>
      </c>
      <c r="D866" s="2">
        <v>101.212121212121</v>
      </c>
      <c r="E866" s="2">
        <v>1453</v>
      </c>
      <c r="F866" s="299">
        <v>0.51161971830985919</v>
      </c>
      <c r="G866" s="14">
        <v>90.909090909090907</v>
      </c>
      <c r="H866" s="2">
        <v>1274</v>
      </c>
      <c r="I866" s="299">
        <v>0.43436754176610981</v>
      </c>
      <c r="J866" s="14">
        <v>113.33333333333334</v>
      </c>
      <c r="K866" s="299">
        <v>-2.1505376344086023E-2</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1861</v>
      </c>
      <c r="B867" s="2">
        <v>97</v>
      </c>
      <c r="C867" s="299">
        <v>3.7699183832102606E-2</v>
      </c>
      <c r="D867" s="2">
        <v>50.909090909090899</v>
      </c>
      <c r="E867" s="2">
        <v>42</v>
      </c>
      <c r="F867" s="299">
        <v>1.4788732394366197E-2</v>
      </c>
      <c r="G867" s="14">
        <v>20.606060606060598</v>
      </c>
      <c r="H867" s="2">
        <v>70</v>
      </c>
      <c r="I867" s="299">
        <v>2.386634844868735E-2</v>
      </c>
      <c r="J867" s="14">
        <v>43.63636363636364</v>
      </c>
      <c r="K867" s="299">
        <v>-0.27835051546391754</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1862</v>
      </c>
      <c r="B868" s="2">
        <v>86</v>
      </c>
      <c r="C868" s="299">
        <v>3.3424018655266223E-2</v>
      </c>
      <c r="D868" s="2">
        <v>38.787878787878697</v>
      </c>
      <c r="E868" s="2">
        <v>130</v>
      </c>
      <c r="F868" s="299">
        <v>4.5774647887323945E-2</v>
      </c>
      <c r="G868" s="14">
        <v>56.969696969696898</v>
      </c>
      <c r="H868" s="2">
        <v>22</v>
      </c>
      <c r="I868" s="299">
        <v>7.5008523695874532E-3</v>
      </c>
      <c r="J868" s="14">
        <v>15.757575757575758</v>
      </c>
      <c r="K868" s="299">
        <v>-0.7441860465116279</v>
      </c>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1863</v>
      </c>
      <c r="B869" s="2">
        <v>50</v>
      </c>
      <c r="C869" s="299">
        <v>1.9432568985619899E-2</v>
      </c>
      <c r="D869" s="2">
        <v>34.545454545454497</v>
      </c>
      <c r="E869" s="2">
        <v>157</v>
      </c>
      <c r="F869" s="299">
        <v>5.5281690140845073E-2</v>
      </c>
      <c r="G869" s="14">
        <v>61.818181818181799</v>
      </c>
      <c r="H869" s="2">
        <v>109</v>
      </c>
      <c r="I869" s="299">
        <v>3.7163314012956021E-2</v>
      </c>
      <c r="J869" s="14">
        <v>53.333333333333336</v>
      </c>
      <c r="K869" s="299">
        <v>1.18</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1864</v>
      </c>
      <c r="B870" s="2">
        <v>145</v>
      </c>
      <c r="C870" s="299">
        <v>5.6354450058297707E-2</v>
      </c>
      <c r="D870" s="2">
        <v>55.757575757575701</v>
      </c>
      <c r="E870" s="2">
        <v>109</v>
      </c>
      <c r="F870" s="299">
        <v>3.8380281690140843E-2</v>
      </c>
      <c r="G870" s="14">
        <v>38.787878787878697</v>
      </c>
      <c r="H870" s="2">
        <v>123</v>
      </c>
      <c r="I870" s="299">
        <v>4.1936583702693486E-2</v>
      </c>
      <c r="J870" s="14">
        <v>57.575757575757578</v>
      </c>
      <c r="K870" s="299">
        <v>-0.15172413793103448</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1865</v>
      </c>
      <c r="B871" s="2">
        <v>90</v>
      </c>
      <c r="C871" s="299">
        <v>3.4978624174115819E-2</v>
      </c>
      <c r="D871" s="2">
        <v>39.393939393939398</v>
      </c>
      <c r="E871" s="2">
        <v>203</v>
      </c>
      <c r="F871" s="299">
        <v>7.1478873239436622E-2</v>
      </c>
      <c r="G871" s="14">
        <v>49.090909090909101</v>
      </c>
      <c r="H871" s="2">
        <v>164</v>
      </c>
      <c r="I871" s="299">
        <v>5.5915444936924651E-2</v>
      </c>
      <c r="J871" s="14">
        <v>46.666666666666671</v>
      </c>
      <c r="K871" s="299">
        <v>0.82222222222222219</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1866</v>
      </c>
      <c r="B872" s="2">
        <v>122</v>
      </c>
      <c r="C872" s="299">
        <v>4.7415468324912551E-2</v>
      </c>
      <c r="D872" s="2">
        <v>54.545454545454497</v>
      </c>
      <c r="E872" s="2">
        <v>117</v>
      </c>
      <c r="F872" s="299">
        <v>4.119718309859155E-2</v>
      </c>
      <c r="G872" s="14">
        <v>41.212121212121197</v>
      </c>
      <c r="H872" s="2">
        <v>108</v>
      </c>
      <c r="I872" s="299">
        <v>3.6822366177974769E-2</v>
      </c>
      <c r="J872" s="14">
        <v>32.727272727272727</v>
      </c>
      <c r="K872" s="299">
        <v>-0.11475409836065574</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1867</v>
      </c>
      <c r="B873" s="2">
        <v>106</v>
      </c>
      <c r="C873" s="299">
        <v>4.1197046249514188E-2</v>
      </c>
      <c r="D873" s="2">
        <v>45.454545454545404</v>
      </c>
      <c r="E873" s="2">
        <v>222</v>
      </c>
      <c r="F873" s="299">
        <v>7.8169014084507049E-2</v>
      </c>
      <c r="G873" s="14">
        <v>50.909090909090899</v>
      </c>
      <c r="H873" s="2">
        <v>134</v>
      </c>
      <c r="I873" s="299">
        <v>4.5687009887487216E-2</v>
      </c>
      <c r="J873" s="14">
        <v>51.515151515151516</v>
      </c>
      <c r="K873" s="299">
        <v>0.26415094339622641</v>
      </c>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1868</v>
      </c>
      <c r="B874" s="2">
        <v>148</v>
      </c>
      <c r="C874" s="299">
        <v>5.7520404197434899E-2</v>
      </c>
      <c r="D874" s="2">
        <v>49.696969696969703</v>
      </c>
      <c r="E874" s="2">
        <v>109</v>
      </c>
      <c r="F874" s="299">
        <v>3.8380281690140843E-2</v>
      </c>
      <c r="G874" s="14">
        <v>32.727272727272698</v>
      </c>
      <c r="H874" s="2">
        <v>78</v>
      </c>
      <c r="I874" s="299">
        <v>2.6593931128537335E-2</v>
      </c>
      <c r="J874" s="14">
        <v>38.787878787878789</v>
      </c>
      <c r="K874" s="299">
        <v>-0.47297297297297297</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1869</v>
      </c>
      <c r="B875" s="2">
        <v>74</v>
      </c>
      <c r="C875" s="299">
        <v>2.8760202098717449E-2</v>
      </c>
      <c r="D875" s="2">
        <v>26.6666666666666</v>
      </c>
      <c r="E875" s="2">
        <v>75</v>
      </c>
      <c r="F875" s="299">
        <v>2.6408450704225352E-2</v>
      </c>
      <c r="G875" s="14">
        <v>36.363636363636303</v>
      </c>
      <c r="H875" s="2">
        <v>63</v>
      </c>
      <c r="I875" s="299">
        <v>2.1479713603818614E-2</v>
      </c>
      <c r="J875" s="14">
        <v>43.63636363636364</v>
      </c>
      <c r="K875" s="299">
        <v>-0.14864864864864866</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1870</v>
      </c>
      <c r="B876" s="2">
        <v>191</v>
      </c>
      <c r="C876" s="299">
        <v>7.4232413525068014E-2</v>
      </c>
      <c r="D876" s="2">
        <v>70.303030303030297</v>
      </c>
      <c r="E876" s="2">
        <v>118</v>
      </c>
      <c r="F876" s="299">
        <v>4.1549295774647887E-2</v>
      </c>
      <c r="G876" s="14">
        <v>38.787878787878697</v>
      </c>
      <c r="H876" s="2">
        <v>113</v>
      </c>
      <c r="I876" s="299">
        <v>3.8527105352881008E-2</v>
      </c>
      <c r="J876" s="14">
        <v>73.333333333333343</v>
      </c>
      <c r="K876" s="299">
        <v>-0.40837696335078533</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1871</v>
      </c>
      <c r="B877" s="2">
        <v>76</v>
      </c>
      <c r="C877" s="299">
        <v>2.9537504858142247E-2</v>
      </c>
      <c r="D877" s="2">
        <v>48.484848484848399</v>
      </c>
      <c r="E877" s="2">
        <v>116</v>
      </c>
      <c r="F877" s="299">
        <v>4.0845070422535212E-2</v>
      </c>
      <c r="G877" s="14">
        <v>39.393939393939398</v>
      </c>
      <c r="H877" s="2">
        <v>93</v>
      </c>
      <c r="I877" s="299">
        <v>3.1708148653256052E-2</v>
      </c>
      <c r="J877" s="14">
        <v>44.848484848484851</v>
      </c>
      <c r="K877" s="299">
        <v>0.22368421052631579</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1872</v>
      </c>
      <c r="B878" s="2">
        <v>19</v>
      </c>
      <c r="C878" s="299">
        <v>7.3843762145355618E-3</v>
      </c>
      <c r="D878" s="2">
        <v>15.151515151515101</v>
      </c>
      <c r="E878" s="2">
        <v>13</v>
      </c>
      <c r="F878" s="299">
        <v>4.5774647887323943E-3</v>
      </c>
      <c r="G878" s="14">
        <v>9.0909090909090899</v>
      </c>
      <c r="H878" s="2">
        <v>74</v>
      </c>
      <c r="I878" s="299">
        <v>2.5230139788612341E-2</v>
      </c>
      <c r="J878" s="14">
        <v>32.727272727272727</v>
      </c>
      <c r="K878" s="299">
        <v>2.8947368421052633</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1873</v>
      </c>
      <c r="B879" s="2">
        <v>49</v>
      </c>
      <c r="C879" s="299">
        <v>1.9043917605907502E-2</v>
      </c>
      <c r="D879" s="2">
        <v>34.545454545454497</v>
      </c>
      <c r="E879" s="2">
        <v>13</v>
      </c>
      <c r="F879" s="299">
        <v>4.5774647887323943E-3</v>
      </c>
      <c r="G879" s="14">
        <v>12.1212121212121</v>
      </c>
      <c r="H879" s="2">
        <v>51</v>
      </c>
      <c r="I879" s="299">
        <v>1.7388339584043642E-2</v>
      </c>
      <c r="J879" s="14">
        <v>27.272727272727273</v>
      </c>
      <c r="K879" s="299">
        <v>4.0816326530612242E-2</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1874</v>
      </c>
      <c r="B880" s="2">
        <v>43</v>
      </c>
      <c r="C880" s="299">
        <v>1.6712009327633112E-2</v>
      </c>
      <c r="D880" s="2">
        <v>33.3333333333333</v>
      </c>
      <c r="E880" s="2">
        <v>0</v>
      </c>
      <c r="F880" s="299">
        <v>0</v>
      </c>
      <c r="G880" s="14">
        <v>11.5151515151515</v>
      </c>
      <c r="H880" s="2">
        <v>26</v>
      </c>
      <c r="I880" s="299">
        <v>8.8646437095124438E-3</v>
      </c>
      <c r="J880" s="14">
        <v>20</v>
      </c>
      <c r="K880" s="299">
        <v>-0.39534883720930231</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1875</v>
      </c>
      <c r="B881" s="2">
        <v>6</v>
      </c>
      <c r="C881" s="299">
        <v>2.3319082782743881E-3</v>
      </c>
      <c r="D881" s="2">
        <v>6.0606060606060597</v>
      </c>
      <c r="E881" s="2">
        <v>20</v>
      </c>
      <c r="F881" s="299">
        <v>7.0422535211267607E-3</v>
      </c>
      <c r="G881" s="14">
        <v>14.545454545454501</v>
      </c>
      <c r="H881" s="2">
        <v>46</v>
      </c>
      <c r="I881" s="299">
        <v>1.5683600409137403E-2</v>
      </c>
      <c r="J881" s="14">
        <v>23.636363636363637</v>
      </c>
      <c r="K881" s="299">
        <v>6.666666666666667</v>
      </c>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1876</v>
      </c>
      <c r="B882" s="2">
        <v>0</v>
      </c>
      <c r="C882" s="299">
        <v>0</v>
      </c>
      <c r="D882" s="2">
        <v>80</v>
      </c>
      <c r="E882" s="2">
        <v>9</v>
      </c>
      <c r="F882" s="299">
        <v>3.1690140845070424E-3</v>
      </c>
      <c r="G882" s="14">
        <v>9.6969696969696901</v>
      </c>
      <c r="H882" s="2">
        <v>0</v>
      </c>
      <c r="I882" s="299">
        <v>0</v>
      </c>
      <c r="J882" s="14">
        <v>12.727272727272728</v>
      </c>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1878</v>
      </c>
      <c r="B883" s="2">
        <v>896</v>
      </c>
      <c r="C883" s="299">
        <v>0.34823163622230857</v>
      </c>
      <c r="D883" s="2">
        <v>113.939393939393</v>
      </c>
      <c r="E883" s="2">
        <v>919</v>
      </c>
      <c r="F883" s="299">
        <v>0.32359154929577466</v>
      </c>
      <c r="G883" s="14">
        <v>89.090909090909093</v>
      </c>
      <c r="H883" s="2">
        <v>1049</v>
      </c>
      <c r="I883" s="299">
        <v>0.35765427889532903</v>
      </c>
      <c r="J883" s="14">
        <v>98.181818181818187</v>
      </c>
      <c r="K883" s="299">
        <v>0.17075892857142858</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1861</v>
      </c>
      <c r="B884" s="2">
        <v>75</v>
      </c>
      <c r="C884" s="299">
        <v>2.9148853478429847E-2</v>
      </c>
      <c r="D884" s="2">
        <v>44.848484848484802</v>
      </c>
      <c r="E884" s="2">
        <v>29</v>
      </c>
      <c r="F884" s="299">
        <v>1.0211267605633803E-2</v>
      </c>
      <c r="G884" s="14">
        <v>13.3333333333333</v>
      </c>
      <c r="H884" s="2">
        <v>46</v>
      </c>
      <c r="I884" s="299">
        <v>1.5683600409137403E-2</v>
      </c>
      <c r="J884" s="14">
        <v>33.333333333333336</v>
      </c>
      <c r="K884" s="299">
        <v>-0.38666666666666666</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1862</v>
      </c>
      <c r="B885" s="2">
        <v>95</v>
      </c>
      <c r="C885" s="299">
        <v>3.6921881072677805E-2</v>
      </c>
      <c r="D885" s="2">
        <v>42.424242424242401</v>
      </c>
      <c r="E885" s="2">
        <v>68</v>
      </c>
      <c r="F885" s="299">
        <v>2.3943661971830985E-2</v>
      </c>
      <c r="G885" s="14">
        <v>21.2121212121212</v>
      </c>
      <c r="H885" s="2">
        <v>32</v>
      </c>
      <c r="I885" s="299">
        <v>1.0910330719399931E-2</v>
      </c>
      <c r="J885" s="14">
        <v>21.81818181818182</v>
      </c>
      <c r="K885" s="299">
        <v>-0.66315789473684206</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1863</v>
      </c>
      <c r="B886" s="2">
        <v>53</v>
      </c>
      <c r="C886" s="299">
        <v>2.0598523124757094E-2</v>
      </c>
      <c r="D886" s="2">
        <v>29.090909090909101</v>
      </c>
      <c r="E886" s="2">
        <v>91</v>
      </c>
      <c r="F886" s="299">
        <v>3.204225352112676E-2</v>
      </c>
      <c r="G886" s="14">
        <v>44.848484848484802</v>
      </c>
      <c r="H886" s="2">
        <v>46</v>
      </c>
      <c r="I886" s="299">
        <v>1.5683600409137403E-2</v>
      </c>
      <c r="J886" s="14">
        <v>23.636363636363637</v>
      </c>
      <c r="K886" s="299">
        <v>-0.13207547169811321</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1864</v>
      </c>
      <c r="B887" s="2">
        <v>52</v>
      </c>
      <c r="C887" s="299">
        <v>2.0209871745044693E-2</v>
      </c>
      <c r="D887" s="2">
        <v>38.181818181818102</v>
      </c>
      <c r="E887" s="2">
        <v>57</v>
      </c>
      <c r="F887" s="299">
        <v>2.0070422535211269E-2</v>
      </c>
      <c r="G887" s="14">
        <v>23.030303030302999</v>
      </c>
      <c r="H887" s="2">
        <v>46</v>
      </c>
      <c r="I887" s="299">
        <v>1.5683600409137403E-2</v>
      </c>
      <c r="J887" s="14">
        <v>25.454545454545457</v>
      </c>
      <c r="K887" s="299">
        <v>-0.11538461538461539</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1865</v>
      </c>
      <c r="B888" s="2">
        <v>43</v>
      </c>
      <c r="C888" s="299">
        <v>1.6712009327633112E-2</v>
      </c>
      <c r="D888" s="2">
        <v>31.515151515151501</v>
      </c>
      <c r="E888" s="2">
        <v>120</v>
      </c>
      <c r="F888" s="299">
        <v>4.2253521126760563E-2</v>
      </c>
      <c r="G888" s="14">
        <v>43.636363636363598</v>
      </c>
      <c r="H888" s="2">
        <v>29</v>
      </c>
      <c r="I888" s="299">
        <v>9.8874872144561875E-3</v>
      </c>
      <c r="J888" s="14">
        <v>16.969696969696969</v>
      </c>
      <c r="K888" s="299">
        <v>-0.32558139534883723</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1866</v>
      </c>
      <c r="B889" s="2">
        <v>44</v>
      </c>
      <c r="C889" s="299">
        <v>1.7100660707345512E-2</v>
      </c>
      <c r="D889" s="2">
        <v>22.424242424242401</v>
      </c>
      <c r="E889" s="2">
        <v>44</v>
      </c>
      <c r="F889" s="299">
        <v>1.5492957746478873E-2</v>
      </c>
      <c r="G889" s="14">
        <v>17.5757575757575</v>
      </c>
      <c r="H889" s="2">
        <v>172</v>
      </c>
      <c r="I889" s="299">
        <v>5.8643027616774632E-2</v>
      </c>
      <c r="J889" s="14">
        <v>66.060606060606062</v>
      </c>
      <c r="K889" s="299">
        <v>2.9090909090909092</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1867</v>
      </c>
      <c r="B890" s="2">
        <v>49</v>
      </c>
      <c r="C890" s="299">
        <v>1.9043917605907502E-2</v>
      </c>
      <c r="D890" s="2">
        <v>30.303030303030301</v>
      </c>
      <c r="E890" s="2">
        <v>95</v>
      </c>
      <c r="F890" s="299">
        <v>3.345070422535211E-2</v>
      </c>
      <c r="G890" s="14">
        <v>32.727272727272698</v>
      </c>
      <c r="H890" s="2">
        <v>184</v>
      </c>
      <c r="I890" s="299">
        <v>6.2734401636549614E-2</v>
      </c>
      <c r="J890" s="14">
        <v>65.454545454545453</v>
      </c>
      <c r="K890" s="299">
        <v>2.7551020408163267</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1868</v>
      </c>
      <c r="B891" s="2">
        <v>41</v>
      </c>
      <c r="C891" s="299">
        <v>1.5934706568208317E-2</v>
      </c>
      <c r="D891" s="2">
        <v>20</v>
      </c>
      <c r="E891" s="2">
        <v>132</v>
      </c>
      <c r="F891" s="299">
        <v>4.647887323943662E-2</v>
      </c>
      <c r="G891" s="14">
        <v>39.393939393939398</v>
      </c>
      <c r="H891" s="2">
        <v>18</v>
      </c>
      <c r="I891" s="299">
        <v>6.1370610296624618E-3</v>
      </c>
      <c r="J891" s="14">
        <v>11.515151515151516</v>
      </c>
      <c r="K891" s="299">
        <v>-0.56097560975609762</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1869</v>
      </c>
      <c r="B892" s="2">
        <v>59</v>
      </c>
      <c r="C892" s="299">
        <v>2.2930431403031481E-2</v>
      </c>
      <c r="D892" s="2">
        <v>33.939393939393902</v>
      </c>
      <c r="E892" s="2">
        <v>21</v>
      </c>
      <c r="F892" s="299">
        <v>7.3943661971830983E-3</v>
      </c>
      <c r="G892" s="14">
        <v>12.7272727272727</v>
      </c>
      <c r="H892" s="2">
        <v>19</v>
      </c>
      <c r="I892" s="299">
        <v>6.4780088646437094E-3</v>
      </c>
      <c r="J892" s="14">
        <v>19.393939393939394</v>
      </c>
      <c r="K892" s="299">
        <v>-0.67796610169491522</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1870</v>
      </c>
      <c r="B893" s="2">
        <v>59</v>
      </c>
      <c r="C893" s="299">
        <v>2.2930431403031481E-2</v>
      </c>
      <c r="D893" s="2">
        <v>28.484848484848399</v>
      </c>
      <c r="E893" s="2">
        <v>65</v>
      </c>
      <c r="F893" s="299">
        <v>2.2887323943661973E-2</v>
      </c>
      <c r="G893" s="14">
        <v>27.272727272727199</v>
      </c>
      <c r="H893" s="2">
        <v>82</v>
      </c>
      <c r="I893" s="299">
        <v>2.7957722468462325E-2</v>
      </c>
      <c r="J893" s="14">
        <v>47.272727272727273</v>
      </c>
      <c r="K893" s="299">
        <v>0.38983050847457629</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1871</v>
      </c>
      <c r="B894" s="2">
        <v>178</v>
      </c>
      <c r="C894" s="299">
        <v>6.9179945588806843E-2</v>
      </c>
      <c r="D894" s="2">
        <v>50.909090909090899</v>
      </c>
      <c r="E894" s="2">
        <v>62</v>
      </c>
      <c r="F894" s="299">
        <v>2.1830985915492956E-2</v>
      </c>
      <c r="G894" s="14">
        <v>26.060606060605998</v>
      </c>
      <c r="H894" s="2">
        <v>40</v>
      </c>
      <c r="I894" s="299">
        <v>1.3637913399249914E-2</v>
      </c>
      <c r="J894" s="14">
        <v>26.666666666666668</v>
      </c>
      <c r="K894" s="299">
        <v>-0.7752808988764045</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1872</v>
      </c>
      <c r="B895" s="2">
        <v>30</v>
      </c>
      <c r="C895" s="299">
        <v>1.1659541391371939E-2</v>
      </c>
      <c r="D895" s="2">
        <v>16.969696969696901</v>
      </c>
      <c r="E895" s="2">
        <v>99</v>
      </c>
      <c r="F895" s="299">
        <v>3.4859154929577467E-2</v>
      </c>
      <c r="G895" s="14">
        <v>27.272727272727199</v>
      </c>
      <c r="H895" s="2">
        <v>163</v>
      </c>
      <c r="I895" s="299">
        <v>5.5574497101943406E-2</v>
      </c>
      <c r="J895" s="14">
        <v>49.696969696969703</v>
      </c>
      <c r="K895" s="299">
        <v>4.4333333333333336</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1873</v>
      </c>
      <c r="B896" s="2">
        <v>62</v>
      </c>
      <c r="C896" s="299">
        <v>2.4096385542168676E-2</v>
      </c>
      <c r="D896" s="2">
        <v>36.969696969696898</v>
      </c>
      <c r="E896" s="2">
        <v>9</v>
      </c>
      <c r="F896" s="299">
        <v>3.1690140845070424E-3</v>
      </c>
      <c r="G896" s="14">
        <v>6.0606060606060597</v>
      </c>
      <c r="H896" s="2">
        <v>76</v>
      </c>
      <c r="I896" s="299">
        <v>2.5912035458574838E-2</v>
      </c>
      <c r="J896" s="14">
        <v>37.575757575757578</v>
      </c>
      <c r="K896" s="299">
        <v>0.22580645161290322</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1874</v>
      </c>
      <c r="B897" s="2">
        <v>47</v>
      </c>
      <c r="C897" s="299">
        <v>1.8266614846482704E-2</v>
      </c>
      <c r="D897" s="2">
        <v>29.696969696969699</v>
      </c>
      <c r="E897" s="2">
        <v>0</v>
      </c>
      <c r="F897" s="299">
        <v>0</v>
      </c>
      <c r="G897" s="14">
        <v>11.5151515151515</v>
      </c>
      <c r="H897" s="2">
        <v>0</v>
      </c>
      <c r="I897" s="299">
        <v>0</v>
      </c>
      <c r="J897" s="14">
        <v>12.727272727272728</v>
      </c>
      <c r="K897" s="299">
        <v>-1</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1875</v>
      </c>
      <c r="B898" s="2">
        <v>9</v>
      </c>
      <c r="C898" s="299">
        <v>3.4978624174115819E-3</v>
      </c>
      <c r="D898" s="2">
        <v>9.0909090909090899</v>
      </c>
      <c r="E898" s="2">
        <v>27</v>
      </c>
      <c r="F898" s="299">
        <v>9.5070422535211262E-3</v>
      </c>
      <c r="G898" s="14">
        <v>18.181818181818102</v>
      </c>
      <c r="H898" s="2">
        <v>66</v>
      </c>
      <c r="I898" s="299">
        <v>2.250255710876236E-2</v>
      </c>
      <c r="J898" s="14">
        <v>35.151515151515156</v>
      </c>
      <c r="K898" s="299">
        <v>6.333333333333333</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1876</v>
      </c>
      <c r="B899" s="2">
        <v>0</v>
      </c>
      <c r="C899" s="299">
        <v>0</v>
      </c>
      <c r="D899" s="2">
        <v>80</v>
      </c>
      <c r="E899" s="2">
        <v>0</v>
      </c>
      <c r="F899" s="299">
        <v>0</v>
      </c>
      <c r="G899" s="14">
        <v>11.5151515151515</v>
      </c>
      <c r="H899" s="2">
        <v>30</v>
      </c>
      <c r="I899" s="299">
        <v>1.0228435049437436E-2</v>
      </c>
      <c r="J899" s="14">
        <v>27.272727272727273</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1879</v>
      </c>
      <c r="B900" s="2">
        <v>287</v>
      </c>
      <c r="C900" s="299">
        <v>0.11154294597745822</v>
      </c>
      <c r="D900" s="2">
        <v>69.696969696969703</v>
      </c>
      <c r="E900" s="2">
        <v>330</v>
      </c>
      <c r="F900" s="299">
        <v>0.11619718309859155</v>
      </c>
      <c r="G900" s="14">
        <v>46.6666666666666</v>
      </c>
      <c r="H900" s="2">
        <v>453</v>
      </c>
      <c r="I900" s="299">
        <v>0.15444936924650529</v>
      </c>
      <c r="J900" s="14">
        <v>63.63636363636364</v>
      </c>
      <c r="K900" s="299">
        <v>0.57839721254355403</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1861</v>
      </c>
      <c r="B901" s="2">
        <v>23</v>
      </c>
      <c r="C901" s="299">
        <v>8.9389817333851533E-3</v>
      </c>
      <c r="D901" s="2">
        <v>17.5757575757575</v>
      </c>
      <c r="E901" s="2">
        <v>51</v>
      </c>
      <c r="F901" s="299">
        <v>1.795774647887324E-2</v>
      </c>
      <c r="G901" s="14">
        <v>23.636363636363601</v>
      </c>
      <c r="H901" s="2">
        <v>72</v>
      </c>
      <c r="I901" s="299">
        <v>2.4548244118649847E-2</v>
      </c>
      <c r="J901" s="14">
        <v>42.424242424242429</v>
      </c>
      <c r="K901" s="299">
        <v>2.1304347826086958</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1862</v>
      </c>
      <c r="B902" s="2">
        <v>83</v>
      </c>
      <c r="C902" s="299">
        <v>3.2258064516129031E-2</v>
      </c>
      <c r="D902" s="2">
        <v>42.424242424242401</v>
      </c>
      <c r="E902" s="2">
        <v>23</v>
      </c>
      <c r="F902" s="299">
        <v>8.0985915492957743E-3</v>
      </c>
      <c r="G902" s="14">
        <v>14.545454545454501</v>
      </c>
      <c r="H902" s="2">
        <v>70</v>
      </c>
      <c r="I902" s="299">
        <v>2.386634844868735E-2</v>
      </c>
      <c r="J902" s="14">
        <v>26.060606060606062</v>
      </c>
      <c r="K902" s="299">
        <v>-0.15662650602409639</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1863</v>
      </c>
      <c r="B903" s="2">
        <v>53</v>
      </c>
      <c r="C903" s="299">
        <v>2.0598523124757094E-2</v>
      </c>
      <c r="D903" s="2">
        <v>28.484848484848399</v>
      </c>
      <c r="E903" s="2">
        <v>56</v>
      </c>
      <c r="F903" s="299">
        <v>1.9718309859154931E-2</v>
      </c>
      <c r="G903" s="2">
        <v>21.2121212121212</v>
      </c>
      <c r="H903" s="2">
        <v>63</v>
      </c>
      <c r="I903" s="299">
        <v>2.1479713603818614E-2</v>
      </c>
      <c r="J903" s="14">
        <v>31.515151515151516</v>
      </c>
      <c r="K903" s="299">
        <v>0.18867924528301888</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1864</v>
      </c>
      <c r="B904" s="2">
        <v>72</v>
      </c>
      <c r="C904" s="299">
        <v>2.7982899339292655E-2</v>
      </c>
      <c r="D904" s="2">
        <v>32.121212121212103</v>
      </c>
      <c r="E904" s="2">
        <v>60</v>
      </c>
      <c r="F904" s="299">
        <v>2.1126760563380281E-2</v>
      </c>
      <c r="G904" s="14">
        <v>26.6666666666666</v>
      </c>
      <c r="H904" s="2">
        <v>76</v>
      </c>
      <c r="I904" s="299">
        <v>2.5912035458574838E-2</v>
      </c>
      <c r="J904" s="14">
        <v>10.303030303030303</v>
      </c>
      <c r="K904" s="299">
        <v>5.5555555555555552E-2</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1865</v>
      </c>
      <c r="B905" s="2">
        <v>28</v>
      </c>
      <c r="C905" s="299">
        <v>1.0882238631947143E-2</v>
      </c>
      <c r="D905" s="2">
        <v>27.878787878787801</v>
      </c>
      <c r="E905" s="2">
        <v>20</v>
      </c>
      <c r="F905" s="299">
        <v>7.0422535211267607E-3</v>
      </c>
      <c r="G905" s="14">
        <v>14.545454545454501</v>
      </c>
      <c r="H905" s="2">
        <v>0</v>
      </c>
      <c r="I905" s="299">
        <v>0</v>
      </c>
      <c r="J905" s="14">
        <v>12.727272727272728</v>
      </c>
      <c r="K905" s="299">
        <v>-1</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1866</v>
      </c>
      <c r="B906" s="2">
        <v>7</v>
      </c>
      <c r="C906" s="299">
        <v>2.7205596579867857E-3</v>
      </c>
      <c r="D906" s="2">
        <v>7.2727272727272698</v>
      </c>
      <c r="E906" s="2">
        <v>4</v>
      </c>
      <c r="F906" s="299">
        <v>1.4084507042253522E-3</v>
      </c>
      <c r="G906" s="14">
        <v>4.2424242424242404</v>
      </c>
      <c r="H906" s="2">
        <v>13</v>
      </c>
      <c r="I906" s="299">
        <v>4.4323218547562219E-3</v>
      </c>
      <c r="J906" s="14">
        <v>7.8787878787878789</v>
      </c>
      <c r="K906" s="299">
        <v>0.8571428571428571</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1867</v>
      </c>
      <c r="B907" s="2">
        <v>0</v>
      </c>
      <c r="C907" s="299">
        <v>0</v>
      </c>
      <c r="D907" s="2">
        <v>80</v>
      </c>
      <c r="E907" s="2">
        <v>12</v>
      </c>
      <c r="F907" s="299">
        <v>4.2253521126760559E-3</v>
      </c>
      <c r="G907" s="14">
        <v>10.303030303030299</v>
      </c>
      <c r="H907" s="2">
        <v>14</v>
      </c>
      <c r="I907" s="299">
        <v>4.7732696897374704E-3</v>
      </c>
      <c r="J907" s="14">
        <v>10.303030303030303</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1868</v>
      </c>
      <c r="B908" s="2">
        <v>21</v>
      </c>
      <c r="C908" s="299">
        <v>8.1616789739603571E-3</v>
      </c>
      <c r="D908" s="2">
        <v>18.181818181818102</v>
      </c>
      <c r="E908" s="2">
        <v>34</v>
      </c>
      <c r="F908" s="299">
        <v>1.1971830985915493E-2</v>
      </c>
      <c r="G908" s="14">
        <v>15.151515151515101</v>
      </c>
      <c r="H908" s="2">
        <v>14</v>
      </c>
      <c r="I908" s="299">
        <v>4.7732696897374704E-3</v>
      </c>
      <c r="J908" s="14">
        <v>7.2727272727272734</v>
      </c>
      <c r="K908" s="299">
        <v>-0.33333333333333331</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1869</v>
      </c>
      <c r="B909" s="2">
        <v>0</v>
      </c>
      <c r="C909" s="299">
        <v>0</v>
      </c>
      <c r="D909" s="2">
        <v>80</v>
      </c>
      <c r="E909" s="2">
        <v>26</v>
      </c>
      <c r="F909" s="299">
        <v>9.1549295774647887E-3</v>
      </c>
      <c r="G909" s="14">
        <v>15.151515151515101</v>
      </c>
      <c r="H909" s="2">
        <v>12</v>
      </c>
      <c r="I909" s="299">
        <v>4.0913740197749742E-3</v>
      </c>
      <c r="J909" s="14">
        <v>7.2727272727272734</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1870</v>
      </c>
      <c r="B910" s="2">
        <v>0</v>
      </c>
      <c r="C910" s="299">
        <v>0</v>
      </c>
      <c r="D910" s="2">
        <v>80</v>
      </c>
      <c r="E910" s="2">
        <v>7</v>
      </c>
      <c r="F910" s="299">
        <v>2.4647887323943664E-3</v>
      </c>
      <c r="G910" s="14">
        <v>7.2727272727272698</v>
      </c>
      <c r="H910" s="2">
        <v>23</v>
      </c>
      <c r="I910" s="299">
        <v>7.8418002045687017E-3</v>
      </c>
      <c r="J910" s="14">
        <v>21.212121212121215</v>
      </c>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1871</v>
      </c>
      <c r="B911" s="2">
        <v>0</v>
      </c>
      <c r="C911" s="299">
        <v>0</v>
      </c>
      <c r="D911" s="2">
        <v>80</v>
      </c>
      <c r="E911" s="2">
        <v>30</v>
      </c>
      <c r="F911" s="299">
        <v>1.0563380281690141E-2</v>
      </c>
      <c r="G911" s="14">
        <v>16.363636363636299</v>
      </c>
      <c r="H911" s="2">
        <v>5</v>
      </c>
      <c r="I911" s="299">
        <v>1.7047391749062393E-3</v>
      </c>
      <c r="J911" s="14">
        <v>4.2424242424242422</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1872</v>
      </c>
      <c r="B912" s="2">
        <v>0</v>
      </c>
      <c r="C912" s="299">
        <v>0</v>
      </c>
      <c r="D912" s="2">
        <v>80</v>
      </c>
      <c r="E912" s="2">
        <v>7</v>
      </c>
      <c r="F912" s="299">
        <v>2.4647887323943664E-3</v>
      </c>
      <c r="G912" s="14">
        <v>6.6666666666666599</v>
      </c>
      <c r="H912" s="2">
        <v>65</v>
      </c>
      <c r="I912" s="299">
        <v>2.2161609273781111E-2</v>
      </c>
      <c r="J912" s="14">
        <v>30.303030303030305</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1873</v>
      </c>
      <c r="B913" s="2">
        <v>0</v>
      </c>
      <c r="C913" s="299">
        <v>0</v>
      </c>
      <c r="D913" s="2">
        <v>80</v>
      </c>
      <c r="E913" s="2">
        <v>0</v>
      </c>
      <c r="F913" s="299">
        <v>0</v>
      </c>
      <c r="G913" s="14">
        <v>11.5151515151515</v>
      </c>
      <c r="H913" s="2">
        <v>26</v>
      </c>
      <c r="I913" s="299">
        <v>8.8646437095124438E-3</v>
      </c>
      <c r="J913" s="14">
        <v>13.333333333333334</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1874</v>
      </c>
      <c r="B914" s="2">
        <v>0</v>
      </c>
      <c r="C914" s="299">
        <v>0</v>
      </c>
      <c r="D914" s="2">
        <v>80</v>
      </c>
      <c r="E914" s="2">
        <v>0</v>
      </c>
      <c r="F914" s="299">
        <v>0</v>
      </c>
      <c r="G914" s="14">
        <v>11.5151515151515</v>
      </c>
      <c r="H914" s="2">
        <v>0</v>
      </c>
      <c r="I914" s="299">
        <v>0</v>
      </c>
      <c r="J914" s="14">
        <v>12.727272727272728</v>
      </c>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1875</v>
      </c>
      <c r="B915" s="2">
        <v>0</v>
      </c>
      <c r="C915" s="299">
        <v>0</v>
      </c>
      <c r="D915" s="2">
        <v>80</v>
      </c>
      <c r="E915" s="2">
        <v>0</v>
      </c>
      <c r="F915" s="299">
        <v>0</v>
      </c>
      <c r="G915" s="14">
        <v>11.5151515151515</v>
      </c>
      <c r="H915" s="2">
        <v>0</v>
      </c>
      <c r="I915" s="299">
        <v>0</v>
      </c>
      <c r="J915" s="14">
        <v>12.727272727272728</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1876</v>
      </c>
      <c r="B916" s="2">
        <v>0</v>
      </c>
      <c r="C916" s="299">
        <v>0</v>
      </c>
      <c r="D916" s="2">
        <v>80</v>
      </c>
      <c r="E916" s="2">
        <v>0</v>
      </c>
      <c r="F916" s="299">
        <v>0</v>
      </c>
      <c r="G916" s="14">
        <v>11.5151515151515</v>
      </c>
      <c r="H916" s="2">
        <v>0</v>
      </c>
      <c r="I916" s="299">
        <v>0</v>
      </c>
      <c r="J916" s="14">
        <v>12.727272727272728</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297" t="s">
        <v>1880</v>
      </c>
      <c r="B918" s="297"/>
      <c r="C918" s="297"/>
      <c r="D918" s="297"/>
      <c r="E918" s="297"/>
      <c r="F918" s="297"/>
      <c r="G918" s="297"/>
      <c r="H918" s="297"/>
      <c r="I918" s="297"/>
      <c r="J918" s="297"/>
      <c r="K918" s="297"/>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98" t="s">
        <v>1703</v>
      </c>
      <c r="C919" s="298"/>
      <c r="D919" s="298" t="s">
        <v>1704</v>
      </c>
      <c r="E919" s="298" t="s">
        <v>1703</v>
      </c>
      <c r="F919" s="298"/>
      <c r="G919" s="298" t="s">
        <v>1704</v>
      </c>
      <c r="H919" s="298" t="s">
        <v>1703</v>
      </c>
      <c r="I919" s="298"/>
      <c r="J919" s="298" t="s">
        <v>1704</v>
      </c>
      <c r="K919" t="s">
        <v>173</v>
      </c>
      <c r="L919" s="207" t="s">
        <v>1703</v>
      </c>
      <c r="M919" s="207"/>
      <c r="N919" s="207" t="s">
        <v>1704</v>
      </c>
      <c r="O919" s="207" t="s">
        <v>1703</v>
      </c>
      <c r="P919" s="207"/>
      <c r="Q919" s="207" t="s">
        <v>1704</v>
      </c>
      <c r="R919" s="207" t="s">
        <v>1703</v>
      </c>
      <c r="S919" s="207"/>
      <c r="T919" s="207" t="s">
        <v>1704</v>
      </c>
      <c r="U919" t="s">
        <v>173</v>
      </c>
      <c r="V919" s="207" t="s">
        <v>1703</v>
      </c>
      <c r="W919" s="207"/>
      <c r="X919" s="207" t="s">
        <v>1704</v>
      </c>
      <c r="Y919" s="207" t="s">
        <v>1703</v>
      </c>
      <c r="Z919" s="207"/>
      <c r="AA919" s="207" t="s">
        <v>1704</v>
      </c>
      <c r="AB919" s="207" t="s">
        <v>1703</v>
      </c>
      <c r="AC919" s="207"/>
      <c r="AD919" s="207" t="s">
        <v>1704</v>
      </c>
      <c r="AE919" t="s">
        <v>173</v>
      </c>
    </row>
    <row r="920" spans="1:31" x14ac:dyDescent="0.3">
      <c r="A920" t="s">
        <v>1477</v>
      </c>
      <c r="B920" s="14">
        <v>0.39300000000000002</v>
      </c>
      <c r="C920" t="s">
        <v>173</v>
      </c>
      <c r="D920" s="14">
        <v>2.187878787878E-2</v>
      </c>
      <c r="E920" s="14">
        <v>0.35249999999999998</v>
      </c>
      <c r="F920" t="s">
        <v>173</v>
      </c>
      <c r="G920" s="14">
        <v>1.884848484848E-2</v>
      </c>
      <c r="H920" s="14">
        <v>0.4153</v>
      </c>
      <c r="I920" t="s">
        <v>173</v>
      </c>
      <c r="J920" s="14">
        <v>2.2848485000000002E-2</v>
      </c>
      <c r="K920" s="299">
        <v>5.6743002544529228E-2</v>
      </c>
      <c r="L920" s="14">
        <v>0.45200000000000001</v>
      </c>
      <c r="M920" s="27" t="s">
        <v>173</v>
      </c>
      <c r="N920" s="14">
        <v>3.0909090909E-3</v>
      </c>
      <c r="O920" s="14">
        <v>0.45889999999999997</v>
      </c>
      <c r="P920" s="27" t="s">
        <v>173</v>
      </c>
      <c r="Q920" s="14">
        <v>2.7272727272700001E-3</v>
      </c>
      <c r="R920" s="14">
        <v>0.46729999999999999</v>
      </c>
      <c r="S920" s="27" t="s">
        <v>173</v>
      </c>
      <c r="T920" s="14">
        <v>4.3636364900000004E-3</v>
      </c>
      <c r="U920" s="27">
        <v>3.3849557522123846E-2</v>
      </c>
      <c r="V920" s="14">
        <v>0.47</v>
      </c>
      <c r="W920" s="27" t="s">
        <v>173</v>
      </c>
      <c r="X920" s="14">
        <v>0</v>
      </c>
      <c r="Y920" s="14">
        <v>0.49</v>
      </c>
      <c r="Z920" s="27" t="s">
        <v>173</v>
      </c>
      <c r="AA920" s="14">
        <v>0</v>
      </c>
      <c r="AB920" s="14">
        <v>0.49</v>
      </c>
      <c r="AC920" s="27" t="s">
        <v>173</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297" t="s">
        <v>1881</v>
      </c>
      <c r="B922" s="297"/>
      <c r="C922" s="297"/>
      <c r="D922" s="297"/>
      <c r="E922" s="297"/>
      <c r="F922" s="297"/>
      <c r="G922" s="297"/>
      <c r="H922" s="297"/>
      <c r="I922" s="297"/>
      <c r="J922" s="297"/>
      <c r="K922" s="297"/>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98" t="s">
        <v>1703</v>
      </c>
      <c r="C923" s="298"/>
      <c r="D923" s="298" t="s">
        <v>1704</v>
      </c>
      <c r="E923" s="298" t="s">
        <v>1703</v>
      </c>
      <c r="F923" s="298"/>
      <c r="G923" s="298" t="s">
        <v>1704</v>
      </c>
      <c r="H923" s="298" t="s">
        <v>1703</v>
      </c>
      <c r="I923" s="298"/>
      <c r="J923" s="298" t="s">
        <v>1704</v>
      </c>
      <c r="K923" t="s">
        <v>173</v>
      </c>
      <c r="L923" s="207" t="s">
        <v>1703</v>
      </c>
      <c r="M923" s="207"/>
      <c r="N923" s="207" t="s">
        <v>1704</v>
      </c>
      <c r="O923" s="207" t="s">
        <v>1703</v>
      </c>
      <c r="P923" s="207"/>
      <c r="Q923" s="207" t="s">
        <v>1704</v>
      </c>
      <c r="R923" s="207" t="s">
        <v>1703</v>
      </c>
      <c r="S923" s="207"/>
      <c r="T923" s="207" t="s">
        <v>1704</v>
      </c>
      <c r="U923" t="s">
        <v>173</v>
      </c>
      <c r="V923" s="207" t="s">
        <v>1703</v>
      </c>
      <c r="W923" s="207"/>
      <c r="X923" s="207" t="s">
        <v>1704</v>
      </c>
      <c r="Y923" s="207" t="s">
        <v>1703</v>
      </c>
      <c r="Z923" s="207"/>
      <c r="AA923" s="207" t="s">
        <v>1704</v>
      </c>
      <c r="AB923" s="207" t="s">
        <v>1703</v>
      </c>
      <c r="AC923" s="207"/>
      <c r="AD923" s="207" t="s">
        <v>1704</v>
      </c>
      <c r="AE923" t="s">
        <v>173</v>
      </c>
    </row>
    <row r="924" spans="1:31" x14ac:dyDescent="0.3">
      <c r="A924" t="s">
        <v>175</v>
      </c>
      <c r="B924" s="2">
        <v>2693</v>
      </c>
      <c r="C924" t="s">
        <v>173</v>
      </c>
      <c r="D924" s="2">
        <v>140.60606060606</v>
      </c>
      <c r="E924" s="2">
        <v>2897</v>
      </c>
      <c r="F924" t="s">
        <v>173</v>
      </c>
      <c r="G924" s="14">
        <v>79.393939393939405</v>
      </c>
      <c r="H924" s="2">
        <v>3010</v>
      </c>
      <c r="I924" t="s">
        <v>173</v>
      </c>
      <c r="J924" s="14">
        <v>106.666664</v>
      </c>
      <c r="K924" s="299">
        <v>0.11771258819160788</v>
      </c>
      <c r="L924" s="2">
        <v>278239</v>
      </c>
      <c r="M924" s="27" t="s">
        <v>173</v>
      </c>
      <c r="N924" s="2">
        <v>533.93939393939399</v>
      </c>
      <c r="O924" s="2">
        <v>289529</v>
      </c>
      <c r="P924" s="27" t="s">
        <v>173</v>
      </c>
      <c r="Q924" s="14">
        <v>309.69696969696901</v>
      </c>
      <c r="R924" s="2">
        <v>299179</v>
      </c>
      <c r="S924" s="27" t="s">
        <v>173</v>
      </c>
      <c r="T924" s="14">
        <v>258.78787199999999</v>
      </c>
      <c r="U924" s="27">
        <v>7.5259039890166371E-2</v>
      </c>
      <c r="V924" s="2">
        <v>13552624</v>
      </c>
      <c r="W924" s="27" t="s">
        <v>173</v>
      </c>
      <c r="X924" s="2">
        <v>692</v>
      </c>
      <c r="Y924" s="2">
        <v>13845790</v>
      </c>
      <c r="Z924" s="27" t="s">
        <v>173</v>
      </c>
      <c r="AA924" s="14">
        <v>652.12</v>
      </c>
      <c r="AB924" s="2">
        <v>14210945</v>
      </c>
      <c r="AC924" s="27" t="s">
        <v>173</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297" t="s">
        <v>1882</v>
      </c>
      <c r="B926" s="297"/>
      <c r="C926" s="297"/>
      <c r="D926" s="297"/>
      <c r="E926" s="297"/>
      <c r="F926" s="297"/>
      <c r="G926" s="297"/>
      <c r="H926" s="297"/>
      <c r="I926" s="297"/>
      <c r="J926" s="297"/>
      <c r="K926" s="297"/>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98" t="s">
        <v>1703</v>
      </c>
      <c r="C927" s="298"/>
      <c r="D927" s="298" t="s">
        <v>1704</v>
      </c>
      <c r="E927" s="298" t="s">
        <v>1703</v>
      </c>
      <c r="F927" s="298"/>
      <c r="G927" s="298" t="s">
        <v>1704</v>
      </c>
      <c r="H927" s="298" t="s">
        <v>1703</v>
      </c>
      <c r="I927" s="298"/>
      <c r="J927" s="298" t="s">
        <v>1704</v>
      </c>
      <c r="K927" t="s">
        <v>173</v>
      </c>
      <c r="L927" s="207" t="s">
        <v>1703</v>
      </c>
      <c r="M927" s="207"/>
      <c r="N927" s="207" t="s">
        <v>1704</v>
      </c>
      <c r="O927" s="207" t="s">
        <v>1703</v>
      </c>
      <c r="P927" s="207"/>
      <c r="Q927" s="207" t="s">
        <v>1704</v>
      </c>
      <c r="R927" s="207" t="s">
        <v>1703</v>
      </c>
      <c r="S927" s="207"/>
      <c r="T927" s="207" t="s">
        <v>1704</v>
      </c>
      <c r="U927" t="s">
        <v>173</v>
      </c>
      <c r="V927" s="207" t="s">
        <v>1703</v>
      </c>
      <c r="W927" s="207"/>
      <c r="X927" s="207" t="s">
        <v>1704</v>
      </c>
      <c r="Y927" s="207" t="s">
        <v>1703</v>
      </c>
      <c r="Z927" s="207"/>
      <c r="AA927" s="207" t="s">
        <v>1704</v>
      </c>
      <c r="AB927" s="207" t="s">
        <v>1703</v>
      </c>
      <c r="AC927" s="207"/>
      <c r="AD927" s="207" t="s">
        <v>1704</v>
      </c>
      <c r="AE927" t="s">
        <v>173</v>
      </c>
    </row>
    <row r="928" spans="1:31" x14ac:dyDescent="0.3">
      <c r="A928" t="s">
        <v>175</v>
      </c>
      <c r="B928" s="2">
        <v>2573</v>
      </c>
      <c r="C928" t="s">
        <v>173</v>
      </c>
      <c r="D928" s="2">
        <v>118.787878787878</v>
      </c>
      <c r="E928" s="2">
        <v>2840</v>
      </c>
      <c r="F928" t="s">
        <v>173</v>
      </c>
      <c r="G928" s="14">
        <v>76.969696969696898</v>
      </c>
      <c r="H928" s="2">
        <v>2933</v>
      </c>
      <c r="I928" t="s">
        <v>173</v>
      </c>
      <c r="J928" s="14">
        <v>105.454544</v>
      </c>
      <c r="K928" s="299">
        <v>0.13991449669646328</v>
      </c>
      <c r="L928" s="2">
        <v>248057</v>
      </c>
      <c r="M928" s="27" t="s">
        <v>173</v>
      </c>
      <c r="N928" s="2">
        <v>1032.72727272727</v>
      </c>
      <c r="O928" s="2">
        <v>259700</v>
      </c>
      <c r="P928" s="27" t="s">
        <v>173</v>
      </c>
      <c r="Q928" s="14">
        <v>948.48484848484804</v>
      </c>
      <c r="R928" s="2">
        <v>273556</v>
      </c>
      <c r="S928" s="27" t="s">
        <v>173</v>
      </c>
      <c r="T928" s="14">
        <v>804.24243200000001</v>
      </c>
      <c r="U928" s="27">
        <v>0.10279492213483192</v>
      </c>
      <c r="V928" s="2">
        <v>12392852</v>
      </c>
      <c r="W928" s="27" t="s">
        <v>173</v>
      </c>
      <c r="X928" s="2">
        <v>13533</v>
      </c>
      <c r="Y928" s="2">
        <v>12717801</v>
      </c>
      <c r="Z928" s="27" t="s">
        <v>173</v>
      </c>
      <c r="AA928" s="14">
        <v>11122.42</v>
      </c>
      <c r="AB928" s="2">
        <v>13103114</v>
      </c>
      <c r="AC928" s="27" t="s">
        <v>173</v>
      </c>
      <c r="AD928" s="14">
        <v>11237.58</v>
      </c>
      <c r="AE928" s="27">
        <v>5.7000000000000002E-2</v>
      </c>
    </row>
    <row r="929" spans="1:31" x14ac:dyDescent="0.3">
      <c r="A929" t="s">
        <v>1585</v>
      </c>
      <c r="B929" s="2">
        <v>1440</v>
      </c>
      <c r="C929" s="299">
        <v>0.5596579867858531</v>
      </c>
      <c r="D929" s="2">
        <v>138.18181818181799</v>
      </c>
      <c r="E929" s="2">
        <v>1536</v>
      </c>
      <c r="F929" s="299">
        <v>0.54084507042253516</v>
      </c>
      <c r="G929" s="14">
        <v>101.212121212121</v>
      </c>
      <c r="H929" s="2">
        <v>1664</v>
      </c>
      <c r="I929" s="299">
        <v>0.5673371974087964</v>
      </c>
      <c r="J929" s="14">
        <v>127.878784</v>
      </c>
      <c r="K929" s="299">
        <v>0.15555555555555556</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1588</v>
      </c>
      <c r="B930" s="2">
        <v>1133</v>
      </c>
      <c r="C930" s="299">
        <v>0.4403420132141469</v>
      </c>
      <c r="D930" s="2">
        <v>96.363636363636402</v>
      </c>
      <c r="E930" s="2">
        <v>1304</v>
      </c>
      <c r="F930" s="299">
        <v>0.45915492957746479</v>
      </c>
      <c r="G930" s="14">
        <v>90.909090909090907</v>
      </c>
      <c r="H930" s="2">
        <v>1269</v>
      </c>
      <c r="I930" s="299">
        <v>0.43266280259120354</v>
      </c>
      <c r="J930" s="14">
        <v>113.939392</v>
      </c>
      <c r="K930" s="299">
        <v>0.12003530450132392</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297" t="s">
        <v>1883</v>
      </c>
      <c r="B932" s="297"/>
      <c r="C932" s="297"/>
      <c r="D932" s="297"/>
      <c r="E932" s="297"/>
      <c r="F932" s="297"/>
      <c r="G932" s="297"/>
      <c r="H932" s="297"/>
      <c r="I932" s="297"/>
      <c r="J932" s="297"/>
      <c r="K932" s="297"/>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98" t="s">
        <v>1703</v>
      </c>
      <c r="C933" s="298"/>
      <c r="D933" s="298" t="s">
        <v>1704</v>
      </c>
      <c r="E933" s="298" t="s">
        <v>1703</v>
      </c>
      <c r="F933" s="298"/>
      <c r="G933" s="298" t="s">
        <v>1704</v>
      </c>
      <c r="H933" s="298" t="s">
        <v>1703</v>
      </c>
      <c r="I933" s="298"/>
      <c r="J933" s="298" t="s">
        <v>1704</v>
      </c>
      <c r="K933" t="s">
        <v>173</v>
      </c>
      <c r="L933" s="207" t="s">
        <v>1703</v>
      </c>
      <c r="M933" s="207"/>
      <c r="N933" s="207" t="s">
        <v>1704</v>
      </c>
      <c r="O933" s="207" t="s">
        <v>1703</v>
      </c>
      <c r="P933" s="207"/>
      <c r="Q933" s="207" t="s">
        <v>1704</v>
      </c>
      <c r="R933" s="207" t="s">
        <v>1703</v>
      </c>
      <c r="S933" s="207"/>
      <c r="T933" s="207" t="s">
        <v>1704</v>
      </c>
      <c r="U933" t="s">
        <v>173</v>
      </c>
      <c r="V933" s="207" t="s">
        <v>1703</v>
      </c>
      <c r="W933" s="207"/>
      <c r="X933" s="207" t="s">
        <v>1704</v>
      </c>
      <c r="Y933" s="207" t="s">
        <v>1703</v>
      </c>
      <c r="Z933" s="207"/>
      <c r="AA933" s="207" t="s">
        <v>1704</v>
      </c>
      <c r="AB933" s="207" t="s">
        <v>1703</v>
      </c>
      <c r="AC933" s="207"/>
      <c r="AD933" s="207" t="s">
        <v>1704</v>
      </c>
      <c r="AE933" t="s">
        <v>173</v>
      </c>
    </row>
    <row r="934" spans="1:31" x14ac:dyDescent="0.3">
      <c r="A934" t="s">
        <v>175</v>
      </c>
      <c r="B934" s="2">
        <v>1998</v>
      </c>
      <c r="C934" t="s">
        <v>173</v>
      </c>
      <c r="D934" s="2">
        <v>126.06060606060601</v>
      </c>
      <c r="E934" s="2">
        <v>2513</v>
      </c>
      <c r="F934" t="s">
        <v>173</v>
      </c>
      <c r="G934" s="14">
        <v>87.272727272727195</v>
      </c>
      <c r="H934" s="2">
        <v>2394</v>
      </c>
      <c r="I934" t="s">
        <v>173</v>
      </c>
      <c r="J934" s="14">
        <v>128.484848</v>
      </c>
      <c r="K934" s="299">
        <v>0.1981981981981982</v>
      </c>
      <c r="L934" s="2">
        <v>177958</v>
      </c>
      <c r="M934" s="27" t="s">
        <v>173</v>
      </c>
      <c r="N934" s="2">
        <v>985.45454545454504</v>
      </c>
      <c r="O934" s="2">
        <v>201596</v>
      </c>
      <c r="P934" s="27" t="s">
        <v>173</v>
      </c>
      <c r="Q934" s="14">
        <v>1018.1818181818099</v>
      </c>
      <c r="R934" s="2">
        <v>195463</v>
      </c>
      <c r="S934" s="27" t="s">
        <v>173</v>
      </c>
      <c r="T934" s="14">
        <v>1226.6666299999999</v>
      </c>
      <c r="U934" s="27">
        <v>9.8365906562222549E-2</v>
      </c>
      <c r="V934" s="2">
        <v>8304365</v>
      </c>
      <c r="W934" s="27" t="s">
        <v>173</v>
      </c>
      <c r="X934" s="2">
        <v>10569</v>
      </c>
      <c r="Y934" s="2">
        <v>8526029</v>
      </c>
      <c r="Z934" s="27" t="s">
        <v>173</v>
      </c>
      <c r="AA934" s="14">
        <v>9565.4500000000007</v>
      </c>
      <c r="AB934" s="2">
        <v>8140180</v>
      </c>
      <c r="AC934" s="27" t="s">
        <v>173</v>
      </c>
      <c r="AD934" s="14">
        <v>10164.85</v>
      </c>
      <c r="AE934" s="27">
        <v>-0.02</v>
      </c>
    </row>
    <row r="935" spans="1:31" x14ac:dyDescent="0.3">
      <c r="A935" t="s">
        <v>1585</v>
      </c>
      <c r="B935" s="2">
        <v>1133</v>
      </c>
      <c r="C935" s="299">
        <v>0.56706706706706711</v>
      </c>
      <c r="D935" s="2">
        <v>126.666666666666</v>
      </c>
      <c r="E935" s="2">
        <v>1257</v>
      </c>
      <c r="F935" s="299">
        <v>0.50019896538002384</v>
      </c>
      <c r="G935" s="14">
        <v>95.151515151515099</v>
      </c>
      <c r="H935" s="2">
        <v>1314</v>
      </c>
      <c r="I935" s="299">
        <v>0.54887218045112784</v>
      </c>
      <c r="J935" s="14">
        <v>116.36364</v>
      </c>
      <c r="K935" s="299">
        <v>0.15975286849073256</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1588</v>
      </c>
      <c r="B936" s="2">
        <v>865</v>
      </c>
      <c r="C936" s="299">
        <v>0.43293293293293295</v>
      </c>
      <c r="D936" s="2">
        <v>106.06060606060601</v>
      </c>
      <c r="E936" s="2">
        <v>1256</v>
      </c>
      <c r="F936" s="299">
        <v>0.4998010346199761</v>
      </c>
      <c r="G936" s="14">
        <v>90.909090909090907</v>
      </c>
      <c r="H936" s="2">
        <v>1080</v>
      </c>
      <c r="I936" s="299">
        <v>0.45112781954887216</v>
      </c>
      <c r="J936" s="14">
        <v>121.21212</v>
      </c>
      <c r="K936" s="299">
        <v>0.24855491329479767</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297" t="s">
        <v>1884</v>
      </c>
      <c r="B938" s="297"/>
      <c r="C938" s="297"/>
      <c r="D938" s="297"/>
      <c r="E938" s="297"/>
      <c r="F938" s="297"/>
      <c r="G938" s="297"/>
      <c r="H938" s="297"/>
      <c r="I938" s="297"/>
      <c r="J938" s="297"/>
      <c r="K938" s="297"/>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98" t="s">
        <v>1703</v>
      </c>
      <c r="C939" s="298"/>
      <c r="D939" s="298" t="s">
        <v>1704</v>
      </c>
      <c r="E939" s="298" t="s">
        <v>1703</v>
      </c>
      <c r="F939" s="298"/>
      <c r="G939" s="298" t="s">
        <v>1704</v>
      </c>
      <c r="H939" s="298" t="s">
        <v>1703</v>
      </c>
      <c r="I939" s="298"/>
      <c r="J939" s="298" t="s">
        <v>1704</v>
      </c>
      <c r="K939" t="s">
        <v>173</v>
      </c>
      <c r="L939" s="207" t="s">
        <v>1703</v>
      </c>
      <c r="M939" s="207"/>
      <c r="N939" s="207" t="s">
        <v>1704</v>
      </c>
      <c r="O939" s="207" t="s">
        <v>1703</v>
      </c>
      <c r="P939" s="207"/>
      <c r="Q939" s="207" t="s">
        <v>1704</v>
      </c>
      <c r="R939" s="207" t="s">
        <v>1703</v>
      </c>
      <c r="S939" s="207"/>
      <c r="T939" s="207" t="s">
        <v>1704</v>
      </c>
      <c r="U939" t="s">
        <v>173</v>
      </c>
      <c r="V939" s="207" t="s">
        <v>1703</v>
      </c>
      <c r="W939" s="207"/>
      <c r="X939" s="207" t="s">
        <v>1704</v>
      </c>
      <c r="Y939" s="207" t="s">
        <v>1703</v>
      </c>
      <c r="Z939" s="207"/>
      <c r="AA939" s="207" t="s">
        <v>1704</v>
      </c>
      <c r="AB939" s="207" t="s">
        <v>1703</v>
      </c>
      <c r="AC939" s="207"/>
      <c r="AD939" s="207" t="s">
        <v>1704</v>
      </c>
      <c r="AE939" t="s">
        <v>173</v>
      </c>
    </row>
    <row r="940" spans="1:31" x14ac:dyDescent="0.3">
      <c r="A940" t="s">
        <v>175</v>
      </c>
      <c r="B940" s="2">
        <v>0</v>
      </c>
      <c r="C940" t="s">
        <v>173</v>
      </c>
      <c r="D940" s="2">
        <v>80</v>
      </c>
      <c r="E940" s="2">
        <v>0</v>
      </c>
      <c r="F940" t="s">
        <v>173</v>
      </c>
      <c r="G940" s="14">
        <v>11.5151515151515</v>
      </c>
      <c r="H940" s="2">
        <v>0</v>
      </c>
      <c r="I940" t="s">
        <v>173</v>
      </c>
      <c r="J940" s="14">
        <v>12.727273</v>
      </c>
      <c r="L940" s="2">
        <v>13033</v>
      </c>
      <c r="M940" s="27" t="s">
        <v>173</v>
      </c>
      <c r="N940" s="2">
        <v>332.12121212121201</v>
      </c>
      <c r="O940" s="2">
        <v>14715</v>
      </c>
      <c r="P940" s="27" t="s">
        <v>173</v>
      </c>
      <c r="Q940" s="14">
        <v>453.33333333333297</v>
      </c>
      <c r="R940" s="2">
        <v>15027</v>
      </c>
      <c r="S940" s="27" t="s">
        <v>173</v>
      </c>
      <c r="T940" s="14">
        <v>457.57574499999998</v>
      </c>
      <c r="U940" s="27">
        <v>0.15299624031305148</v>
      </c>
      <c r="V940" s="2">
        <v>821463</v>
      </c>
      <c r="W940" s="27" t="s">
        <v>173</v>
      </c>
      <c r="X940" s="2">
        <v>2253</v>
      </c>
      <c r="Y940" s="2">
        <v>818591</v>
      </c>
      <c r="Z940" s="27" t="s">
        <v>173</v>
      </c>
      <c r="AA940" s="14">
        <v>2450.3000000000002</v>
      </c>
      <c r="AB940" s="2">
        <v>806733</v>
      </c>
      <c r="AC940" s="27" t="s">
        <v>173</v>
      </c>
      <c r="AD940" s="14">
        <v>3016.36</v>
      </c>
      <c r="AE940" s="27">
        <v>-1.7999999999999999E-2</v>
      </c>
    </row>
    <row r="941" spans="1:31" x14ac:dyDescent="0.3">
      <c r="A941" t="s">
        <v>1585</v>
      </c>
      <c r="B941" s="2">
        <v>0</v>
      </c>
      <c r="C941" s="2">
        <v>80</v>
      </c>
      <c r="D941" t="s">
        <v>173</v>
      </c>
      <c r="E941" s="2">
        <v>0</v>
      </c>
      <c r="F941" s="14">
        <v>11.5151515151515</v>
      </c>
      <c r="G941" t="s">
        <v>173</v>
      </c>
      <c r="H941" s="2">
        <v>0</v>
      </c>
      <c r="I941" s="14">
        <v>12.727273</v>
      </c>
      <c r="J941" t="s">
        <v>173</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1588</v>
      </c>
      <c r="B942" s="2">
        <v>0</v>
      </c>
      <c r="C942" s="2">
        <v>80</v>
      </c>
      <c r="D942" t="s">
        <v>173</v>
      </c>
      <c r="E942" s="2">
        <v>0</v>
      </c>
      <c r="F942" s="14">
        <v>11.5151515151515</v>
      </c>
      <c r="G942" t="s">
        <v>173</v>
      </c>
      <c r="H942" s="2">
        <v>0</v>
      </c>
      <c r="I942" s="14">
        <v>12.727273</v>
      </c>
      <c r="J942" t="s">
        <v>173</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297" t="s">
        <v>1885</v>
      </c>
      <c r="B944" s="297"/>
      <c r="C944" s="297"/>
      <c r="D944" s="297"/>
      <c r="E944" s="297"/>
      <c r="F944" s="297"/>
      <c r="G944" s="297"/>
      <c r="H944" s="297"/>
      <c r="I944" s="297"/>
      <c r="J944" s="297"/>
      <c r="K944" s="297"/>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98" t="s">
        <v>1703</v>
      </c>
      <c r="C945" s="298"/>
      <c r="D945" s="298" t="s">
        <v>1704</v>
      </c>
      <c r="E945" s="298" t="s">
        <v>1703</v>
      </c>
      <c r="F945" s="298"/>
      <c r="G945" s="298" t="s">
        <v>1704</v>
      </c>
      <c r="H945" s="298" t="s">
        <v>1703</v>
      </c>
      <c r="I945" s="298"/>
      <c r="J945" s="298" t="s">
        <v>1704</v>
      </c>
      <c r="K945" t="s">
        <v>173</v>
      </c>
      <c r="L945" s="207" t="s">
        <v>1703</v>
      </c>
      <c r="M945" s="207"/>
      <c r="N945" s="207" t="s">
        <v>1704</v>
      </c>
      <c r="O945" s="207" t="s">
        <v>1703</v>
      </c>
      <c r="P945" s="207"/>
      <c r="Q945" s="207" t="s">
        <v>1704</v>
      </c>
      <c r="R945" s="207" t="s">
        <v>1703</v>
      </c>
      <c r="S945" s="207"/>
      <c r="T945" s="207" t="s">
        <v>1704</v>
      </c>
      <c r="U945" t="s">
        <v>173</v>
      </c>
      <c r="V945" s="207" t="s">
        <v>1703</v>
      </c>
      <c r="W945" s="207"/>
      <c r="X945" s="207" t="s">
        <v>1704</v>
      </c>
      <c r="Y945" s="207" t="s">
        <v>1703</v>
      </c>
      <c r="Z945" s="207"/>
      <c r="AA945" s="207" t="s">
        <v>1704</v>
      </c>
      <c r="AB945" s="207" t="s">
        <v>1703</v>
      </c>
      <c r="AC945" s="207"/>
      <c r="AD945" s="207" t="s">
        <v>1704</v>
      </c>
      <c r="AE945" t="s">
        <v>173</v>
      </c>
    </row>
    <row r="946" spans="1:31" x14ac:dyDescent="0.3">
      <c r="A946" t="s">
        <v>175</v>
      </c>
      <c r="B946" s="2">
        <v>32</v>
      </c>
      <c r="C946" t="s">
        <v>173</v>
      </c>
      <c r="D946" s="2">
        <v>21.818181818181799</v>
      </c>
      <c r="E946" s="2">
        <v>18</v>
      </c>
      <c r="F946" t="s">
        <v>173</v>
      </c>
      <c r="G946" s="14">
        <v>13.3333333333333</v>
      </c>
      <c r="H946" s="2">
        <v>20</v>
      </c>
      <c r="I946" t="s">
        <v>173</v>
      </c>
      <c r="J946" s="14">
        <v>16.363636</v>
      </c>
      <c r="K946" s="299">
        <v>-0.375</v>
      </c>
      <c r="L946" s="2">
        <v>2880</v>
      </c>
      <c r="M946" s="27" t="s">
        <v>173</v>
      </c>
      <c r="N946" s="2">
        <v>183.636363636363</v>
      </c>
      <c r="O946" s="2">
        <v>3102</v>
      </c>
      <c r="P946" s="27" t="s">
        <v>173</v>
      </c>
      <c r="Q946" s="14">
        <v>274.54545454545399</v>
      </c>
      <c r="R946" s="2">
        <v>2520</v>
      </c>
      <c r="S946" s="27" t="s">
        <v>173</v>
      </c>
      <c r="T946" s="14">
        <v>209.090912</v>
      </c>
      <c r="U946" s="27">
        <v>-0.125</v>
      </c>
      <c r="V946" s="2">
        <v>95144</v>
      </c>
      <c r="W946" s="27" t="s">
        <v>173</v>
      </c>
      <c r="X946" s="2">
        <v>1279</v>
      </c>
      <c r="Y946" s="2">
        <v>91680</v>
      </c>
      <c r="Z946" s="27" t="s">
        <v>173</v>
      </c>
      <c r="AA946" s="14">
        <v>1234.55</v>
      </c>
      <c r="AB946" s="2">
        <v>97757</v>
      </c>
      <c r="AC946" s="27" t="s">
        <v>173</v>
      </c>
      <c r="AD946" s="14">
        <v>1241.21</v>
      </c>
      <c r="AE946" s="27">
        <v>2.7E-2</v>
      </c>
    </row>
    <row r="947" spans="1:31" x14ac:dyDescent="0.3">
      <c r="A947" t="s">
        <v>1585</v>
      </c>
      <c r="B947" s="2">
        <v>16</v>
      </c>
      <c r="C947" s="299">
        <v>0.5</v>
      </c>
      <c r="D947" s="2">
        <v>15.757575757575699</v>
      </c>
      <c r="E947" s="2">
        <v>10</v>
      </c>
      <c r="F947" s="299">
        <v>0.55555555555555558</v>
      </c>
      <c r="G947" s="2">
        <v>10.303030303030299</v>
      </c>
      <c r="H947" s="2">
        <v>20</v>
      </c>
      <c r="I947" s="299">
        <v>1</v>
      </c>
      <c r="J947" s="14">
        <v>16.363636</v>
      </c>
      <c r="K947" s="299">
        <v>0.25</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1588</v>
      </c>
      <c r="B948" s="2">
        <v>16</v>
      </c>
      <c r="C948" s="299">
        <v>0.5</v>
      </c>
      <c r="D948" s="2">
        <v>15.757575757575699</v>
      </c>
      <c r="E948" s="2">
        <v>8</v>
      </c>
      <c r="F948" s="299">
        <v>0.44444444444444442</v>
      </c>
      <c r="G948" s="14">
        <v>8.4848484848484809</v>
      </c>
      <c r="H948" s="2">
        <v>0</v>
      </c>
      <c r="I948" s="299">
        <v>0</v>
      </c>
      <c r="J948" s="14">
        <v>12.727273</v>
      </c>
      <c r="K948" s="299">
        <v>-1</v>
      </c>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297" t="s">
        <v>1886</v>
      </c>
      <c r="B950" s="297"/>
      <c r="C950" s="297"/>
      <c r="D950" s="297"/>
      <c r="E950" s="297"/>
      <c r="F950" s="297"/>
      <c r="G950" s="297"/>
      <c r="H950" s="297"/>
      <c r="I950" s="297"/>
      <c r="J950" s="297"/>
      <c r="K950" s="297"/>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98" t="s">
        <v>1703</v>
      </c>
      <c r="C951" s="298"/>
      <c r="D951" s="298" t="s">
        <v>1704</v>
      </c>
      <c r="E951" s="298" t="s">
        <v>1703</v>
      </c>
      <c r="F951" s="298"/>
      <c r="G951" s="298" t="s">
        <v>1704</v>
      </c>
      <c r="H951" s="298" t="s">
        <v>1703</v>
      </c>
      <c r="I951" s="298"/>
      <c r="J951" s="298" t="s">
        <v>1704</v>
      </c>
      <c r="K951" t="s">
        <v>173</v>
      </c>
      <c r="L951" s="207" t="s">
        <v>1703</v>
      </c>
      <c r="M951" s="207"/>
      <c r="N951" s="207" t="s">
        <v>1704</v>
      </c>
      <c r="O951" s="207" t="s">
        <v>1703</v>
      </c>
      <c r="P951" s="207"/>
      <c r="Q951" s="207" t="s">
        <v>1704</v>
      </c>
      <c r="R951" s="207" t="s">
        <v>1703</v>
      </c>
      <c r="S951" s="207"/>
      <c r="T951" s="207" t="s">
        <v>1704</v>
      </c>
      <c r="U951" t="s">
        <v>173</v>
      </c>
      <c r="V951" s="207" t="s">
        <v>1703</v>
      </c>
      <c r="W951" s="207"/>
      <c r="X951" s="207" t="s">
        <v>1704</v>
      </c>
      <c r="Y951" s="207" t="s">
        <v>1703</v>
      </c>
      <c r="Z951" s="207"/>
      <c r="AA951" s="207" t="s">
        <v>1704</v>
      </c>
      <c r="AB951" s="207" t="s">
        <v>1703</v>
      </c>
      <c r="AC951" s="207"/>
      <c r="AD951" s="207" t="s">
        <v>1704</v>
      </c>
      <c r="AE951" t="s">
        <v>173</v>
      </c>
    </row>
    <row r="952" spans="1:31" x14ac:dyDescent="0.3">
      <c r="A952" t="s">
        <v>175</v>
      </c>
      <c r="B952" s="2">
        <v>21</v>
      </c>
      <c r="C952" t="s">
        <v>173</v>
      </c>
      <c r="D952" s="2">
        <v>18.7878787878787</v>
      </c>
      <c r="E952" s="2">
        <v>0</v>
      </c>
      <c r="F952" t="s">
        <v>173</v>
      </c>
      <c r="G952" s="14">
        <v>11.5151515151515</v>
      </c>
      <c r="H952" s="2">
        <v>11</v>
      </c>
      <c r="I952" t="s">
        <v>173</v>
      </c>
      <c r="J952" s="14">
        <v>8.4848479999999995</v>
      </c>
      <c r="K952" s="299">
        <v>-0.47619047619047616</v>
      </c>
      <c r="L952" s="2">
        <v>8928</v>
      </c>
      <c r="M952" s="27" t="s">
        <v>173</v>
      </c>
      <c r="N952" s="2">
        <v>227.87878787878699</v>
      </c>
      <c r="O952" s="2">
        <v>10195</v>
      </c>
      <c r="P952" s="27" t="s">
        <v>173</v>
      </c>
      <c r="Q952" s="14">
        <v>228.48484848484799</v>
      </c>
      <c r="R952" s="2">
        <v>12270</v>
      </c>
      <c r="S952" s="27" t="s">
        <v>173</v>
      </c>
      <c r="T952" s="14">
        <v>409.09089999999998</v>
      </c>
      <c r="U952" s="27">
        <v>0.37432795698924731</v>
      </c>
      <c r="V952" s="2">
        <v>1491808</v>
      </c>
      <c r="W952" s="27" t="s">
        <v>173</v>
      </c>
      <c r="X952" s="2">
        <v>3648</v>
      </c>
      <c r="Y952" s="2">
        <v>1645396</v>
      </c>
      <c r="Z952" s="27" t="s">
        <v>173</v>
      </c>
      <c r="AA952" s="14">
        <v>3444.85</v>
      </c>
      <c r="AB952" s="2">
        <v>1860890</v>
      </c>
      <c r="AC952" s="27" t="s">
        <v>173</v>
      </c>
      <c r="AD952" s="14">
        <v>4147.2700000000004</v>
      </c>
      <c r="AE952" s="27">
        <v>0.247</v>
      </c>
    </row>
    <row r="953" spans="1:31" x14ac:dyDescent="0.3">
      <c r="A953" t="s">
        <v>1585</v>
      </c>
      <c r="B953" s="2">
        <v>0</v>
      </c>
      <c r="C953" s="299">
        <v>0</v>
      </c>
      <c r="D953" s="2">
        <v>80</v>
      </c>
      <c r="E953" s="2">
        <v>0</v>
      </c>
      <c r="F953" s="14">
        <v>11.5151515151515</v>
      </c>
      <c r="G953" t="s">
        <v>173</v>
      </c>
      <c r="H953" s="2">
        <v>11</v>
      </c>
      <c r="I953" s="299">
        <v>1</v>
      </c>
      <c r="J953" s="14">
        <v>8.4848479999999995</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1588</v>
      </c>
      <c r="B954" s="2">
        <v>21</v>
      </c>
      <c r="C954" s="299">
        <v>1</v>
      </c>
      <c r="D954" s="2">
        <v>18.7878787878787</v>
      </c>
      <c r="E954" s="2">
        <v>0</v>
      </c>
      <c r="F954" s="14">
        <v>11.5151515151515</v>
      </c>
      <c r="G954" t="s">
        <v>173</v>
      </c>
      <c r="H954" s="2">
        <v>0</v>
      </c>
      <c r="I954" s="299">
        <v>0</v>
      </c>
      <c r="J954" s="14">
        <v>12.727273</v>
      </c>
      <c r="K954" s="299">
        <v>-1</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297" t="s">
        <v>1887</v>
      </c>
      <c r="B956" s="297"/>
      <c r="C956" s="297"/>
      <c r="D956" s="297"/>
      <c r="E956" s="297"/>
      <c r="F956" s="297"/>
      <c r="G956" s="297"/>
      <c r="H956" s="297"/>
      <c r="I956" s="297"/>
      <c r="J956" s="297"/>
      <c r="K956" s="297"/>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98" t="s">
        <v>1703</v>
      </c>
      <c r="C957" s="298"/>
      <c r="D957" s="298" t="s">
        <v>1704</v>
      </c>
      <c r="E957" s="298" t="s">
        <v>1703</v>
      </c>
      <c r="F957" s="298"/>
      <c r="G957" s="298" t="s">
        <v>1704</v>
      </c>
      <c r="H957" s="298" t="s">
        <v>1703</v>
      </c>
      <c r="I957" s="298"/>
      <c r="J957" s="298" t="s">
        <v>1704</v>
      </c>
      <c r="K957" t="s">
        <v>173</v>
      </c>
      <c r="L957" s="207" t="s">
        <v>1703</v>
      </c>
      <c r="M957" s="207"/>
      <c r="N957" s="207" t="s">
        <v>1704</v>
      </c>
      <c r="O957" s="207" t="s">
        <v>1703</v>
      </c>
      <c r="P957" s="207"/>
      <c r="Q957" s="207" t="s">
        <v>1704</v>
      </c>
      <c r="R957" s="207" t="s">
        <v>1703</v>
      </c>
      <c r="S957" s="207"/>
      <c r="T957" s="207" t="s">
        <v>1704</v>
      </c>
      <c r="U957" t="s">
        <v>173</v>
      </c>
      <c r="V957" s="207" t="s">
        <v>1703</v>
      </c>
      <c r="W957" s="207"/>
      <c r="X957" s="207" t="s">
        <v>1704</v>
      </c>
      <c r="Y957" s="207" t="s">
        <v>1703</v>
      </c>
      <c r="Z957" s="207"/>
      <c r="AA957" s="207" t="s">
        <v>1704</v>
      </c>
      <c r="AB957" s="207" t="s">
        <v>1703</v>
      </c>
      <c r="AC957" s="207"/>
      <c r="AD957" s="207" t="s">
        <v>1704</v>
      </c>
      <c r="AE957" t="s">
        <v>173</v>
      </c>
    </row>
    <row r="958" spans="1:31" x14ac:dyDescent="0.3">
      <c r="A958" t="s">
        <v>175</v>
      </c>
      <c r="B958" s="2">
        <v>13</v>
      </c>
      <c r="C958" t="s">
        <v>173</v>
      </c>
      <c r="D958" s="2">
        <v>11.5151515151515</v>
      </c>
      <c r="E958" s="2">
        <v>0</v>
      </c>
      <c r="F958" t="s">
        <v>173</v>
      </c>
      <c r="G958" s="14">
        <v>11.5151515151515</v>
      </c>
      <c r="H958" s="2">
        <v>0</v>
      </c>
      <c r="I958" t="s">
        <v>173</v>
      </c>
      <c r="J958" s="14">
        <v>12.727273</v>
      </c>
      <c r="K958" s="299">
        <v>-1</v>
      </c>
      <c r="L958" s="2">
        <v>270</v>
      </c>
      <c r="M958" s="27" t="s">
        <v>173</v>
      </c>
      <c r="N958" s="2">
        <v>45.454545454545404</v>
      </c>
      <c r="O958" s="2">
        <v>278</v>
      </c>
      <c r="P958" s="27" t="s">
        <v>173</v>
      </c>
      <c r="Q958" s="14">
        <v>59.393939393939398</v>
      </c>
      <c r="R958" s="2">
        <v>318</v>
      </c>
      <c r="S958" s="27" t="s">
        <v>173</v>
      </c>
      <c r="T958" s="14">
        <v>56.363636</v>
      </c>
      <c r="U958" s="27">
        <v>0.17777777777777778</v>
      </c>
      <c r="V958" s="2">
        <v>38176</v>
      </c>
      <c r="W958" s="27" t="s">
        <v>173</v>
      </c>
      <c r="X958" s="2">
        <v>591</v>
      </c>
      <c r="Y958" s="2">
        <v>40280</v>
      </c>
      <c r="Z958" s="27" t="s">
        <v>173</v>
      </c>
      <c r="AA958" s="14">
        <v>703.64</v>
      </c>
      <c r="AB958" s="2">
        <v>40036</v>
      </c>
      <c r="AC958" s="27" t="s">
        <v>173</v>
      </c>
      <c r="AD958" s="14">
        <v>772.73</v>
      </c>
      <c r="AE958" s="27">
        <v>4.9000000000000002E-2</v>
      </c>
    </row>
    <row r="959" spans="1:31" x14ac:dyDescent="0.3">
      <c r="A959" t="s">
        <v>1585</v>
      </c>
      <c r="B959" s="2">
        <v>13</v>
      </c>
      <c r="C959" s="299">
        <v>1</v>
      </c>
      <c r="D959" s="2">
        <v>11.5151515151515</v>
      </c>
      <c r="E959" s="2">
        <v>0</v>
      </c>
      <c r="F959" s="14">
        <v>11.5151515151515</v>
      </c>
      <c r="G959" t="s">
        <v>173</v>
      </c>
      <c r="H959" s="2">
        <v>0</v>
      </c>
      <c r="I959" s="14">
        <v>12.727273</v>
      </c>
      <c r="J959" t="s">
        <v>173</v>
      </c>
      <c r="K959" s="299">
        <v>-1</v>
      </c>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1588</v>
      </c>
      <c r="B960" s="2">
        <v>0</v>
      </c>
      <c r="C960" s="299">
        <v>0</v>
      </c>
      <c r="D960" s="2">
        <v>80</v>
      </c>
      <c r="E960" s="2">
        <v>0</v>
      </c>
      <c r="F960" s="14">
        <v>11.5151515151515</v>
      </c>
      <c r="G960" t="s">
        <v>173</v>
      </c>
      <c r="H960" s="2">
        <v>0</v>
      </c>
      <c r="I960" s="14">
        <v>12.727273</v>
      </c>
      <c r="J960" t="s">
        <v>173</v>
      </c>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297" t="s">
        <v>1888</v>
      </c>
      <c r="B962" s="297"/>
      <c r="C962" s="297"/>
      <c r="D962" s="297"/>
      <c r="E962" s="297"/>
      <c r="F962" s="297"/>
      <c r="G962" s="297"/>
      <c r="H962" s="297"/>
      <c r="I962" s="297"/>
      <c r="J962" s="297"/>
      <c r="K962" s="297"/>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98" t="s">
        <v>1703</v>
      </c>
      <c r="C963" s="298"/>
      <c r="D963" s="298" t="s">
        <v>1704</v>
      </c>
      <c r="E963" s="298" t="s">
        <v>1703</v>
      </c>
      <c r="F963" s="298"/>
      <c r="G963" s="298" t="s">
        <v>1704</v>
      </c>
      <c r="H963" s="298" t="s">
        <v>1703</v>
      </c>
      <c r="I963" s="298"/>
      <c r="J963" s="298" t="s">
        <v>1704</v>
      </c>
      <c r="K963" t="s">
        <v>173</v>
      </c>
      <c r="L963" s="207" t="s">
        <v>1703</v>
      </c>
      <c r="M963" s="207"/>
      <c r="N963" s="207" t="s">
        <v>1704</v>
      </c>
      <c r="O963" s="207" t="s">
        <v>1703</v>
      </c>
      <c r="P963" s="207"/>
      <c r="Q963" s="207" t="s">
        <v>1704</v>
      </c>
      <c r="R963" s="207" t="s">
        <v>1703</v>
      </c>
      <c r="S963" s="207"/>
      <c r="T963" s="207" t="s">
        <v>1704</v>
      </c>
      <c r="U963" t="s">
        <v>173</v>
      </c>
      <c r="V963" s="207" t="s">
        <v>1703</v>
      </c>
      <c r="W963" s="207"/>
      <c r="X963" s="207" t="s">
        <v>1704</v>
      </c>
      <c r="Y963" s="207" t="s">
        <v>1703</v>
      </c>
      <c r="Z963" s="207"/>
      <c r="AA963" s="207" t="s">
        <v>1704</v>
      </c>
      <c r="AB963" s="207" t="s">
        <v>1703</v>
      </c>
      <c r="AC963" s="207"/>
      <c r="AD963" s="207" t="s">
        <v>1704</v>
      </c>
      <c r="AE963" t="s">
        <v>173</v>
      </c>
    </row>
    <row r="964" spans="1:31" x14ac:dyDescent="0.3">
      <c r="A964" t="s">
        <v>175</v>
      </c>
      <c r="B964" s="2">
        <v>416</v>
      </c>
      <c r="C964" t="s">
        <v>173</v>
      </c>
      <c r="D964" s="2">
        <v>72.121212121212096</v>
      </c>
      <c r="E964" s="2">
        <v>270</v>
      </c>
      <c r="F964" t="s">
        <v>173</v>
      </c>
      <c r="G964" s="14">
        <v>50.909090909090899</v>
      </c>
      <c r="H964" s="2">
        <v>246</v>
      </c>
      <c r="I964" t="s">
        <v>173</v>
      </c>
      <c r="J964" s="14">
        <v>52.727271999999999</v>
      </c>
      <c r="K964" s="299">
        <v>-0.40865384615384615</v>
      </c>
      <c r="L964" s="2">
        <v>38745</v>
      </c>
      <c r="M964" s="27" t="s">
        <v>173</v>
      </c>
      <c r="N964" s="2">
        <v>873.33333333333303</v>
      </c>
      <c r="O964" s="2">
        <v>23666</v>
      </c>
      <c r="P964" s="27" t="s">
        <v>173</v>
      </c>
      <c r="Q964" s="14">
        <v>625.45454545454504</v>
      </c>
      <c r="R964" s="2">
        <v>29780</v>
      </c>
      <c r="S964" s="27" t="s">
        <v>173</v>
      </c>
      <c r="T964" s="14">
        <v>718.78790000000004</v>
      </c>
      <c r="U964" s="27">
        <v>-0.23138469479932894</v>
      </c>
      <c r="V964" s="2">
        <v>1347371</v>
      </c>
      <c r="W964" s="27" t="s">
        <v>173</v>
      </c>
      <c r="X964" s="2">
        <v>4146</v>
      </c>
      <c r="Y964" s="2">
        <v>1208919</v>
      </c>
      <c r="Z964" s="27" t="s">
        <v>173</v>
      </c>
      <c r="AA964" s="14">
        <v>4764.8500000000004</v>
      </c>
      <c r="AB964" s="2">
        <v>1397210</v>
      </c>
      <c r="AC964" s="27" t="s">
        <v>173</v>
      </c>
      <c r="AD964" s="14">
        <v>5035.76</v>
      </c>
      <c r="AE964" s="27">
        <v>3.6999999999999998E-2</v>
      </c>
    </row>
    <row r="965" spans="1:31" x14ac:dyDescent="0.3">
      <c r="A965" t="s">
        <v>1585</v>
      </c>
      <c r="B965" s="2">
        <v>235</v>
      </c>
      <c r="C965" s="299">
        <v>0.56490384615384615</v>
      </c>
      <c r="D965" s="2">
        <v>53.3333333333333</v>
      </c>
      <c r="E965" s="2">
        <v>242</v>
      </c>
      <c r="F965" s="299">
        <v>0.89629629629629626</v>
      </c>
      <c r="G965" s="14">
        <v>46.6666666666666</v>
      </c>
      <c r="H965" s="2">
        <v>164</v>
      </c>
      <c r="I965" s="299">
        <v>0.66666666666666663</v>
      </c>
      <c r="J965" s="14">
        <v>46.6666679</v>
      </c>
      <c r="K965" s="299">
        <v>-0.30212765957446808</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1588</v>
      </c>
      <c r="B966" s="2">
        <v>181</v>
      </c>
      <c r="C966" s="299">
        <v>0.43509615384615385</v>
      </c>
      <c r="D966" s="2">
        <v>58.787878787878803</v>
      </c>
      <c r="E966" s="2">
        <v>28</v>
      </c>
      <c r="F966" s="299">
        <v>0.1037037037037037</v>
      </c>
      <c r="G966" s="14">
        <v>15.757575757575699</v>
      </c>
      <c r="H966" s="2">
        <v>82</v>
      </c>
      <c r="I966" s="299">
        <v>0.33333333333333331</v>
      </c>
      <c r="J966" s="14">
        <v>26.666665999999999</v>
      </c>
      <c r="K966" s="299">
        <v>-0.54696132596685088</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297" t="s">
        <v>1889</v>
      </c>
      <c r="B968" s="297"/>
      <c r="C968" s="297"/>
      <c r="D968" s="297"/>
      <c r="E968" s="297"/>
      <c r="F968" s="297"/>
      <c r="G968" s="297"/>
      <c r="H968" s="297"/>
      <c r="I968" s="297"/>
      <c r="J968" s="297"/>
      <c r="K968" s="297"/>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98" t="s">
        <v>1703</v>
      </c>
      <c r="C969" s="298"/>
      <c r="D969" s="298" t="s">
        <v>1704</v>
      </c>
      <c r="E969" s="298" t="s">
        <v>1703</v>
      </c>
      <c r="F969" s="298"/>
      <c r="G969" s="298" t="s">
        <v>1704</v>
      </c>
      <c r="H969" s="298" t="s">
        <v>1703</v>
      </c>
      <c r="I969" s="298"/>
      <c r="J969" s="298" t="s">
        <v>1704</v>
      </c>
      <c r="K969" t="s">
        <v>173</v>
      </c>
      <c r="L969" s="207" t="s">
        <v>1703</v>
      </c>
      <c r="M969" s="207"/>
      <c r="N969" s="207" t="s">
        <v>1704</v>
      </c>
      <c r="O969" s="207" t="s">
        <v>1703</v>
      </c>
      <c r="P969" s="207"/>
      <c r="Q969" s="207" t="s">
        <v>1704</v>
      </c>
      <c r="R969" s="207" t="s">
        <v>1703</v>
      </c>
      <c r="S969" s="207"/>
      <c r="T969" s="207" t="s">
        <v>1704</v>
      </c>
      <c r="U969" t="s">
        <v>173</v>
      </c>
      <c r="V969" s="207" t="s">
        <v>1703</v>
      </c>
      <c r="W969" s="207"/>
      <c r="X969" s="207" t="s">
        <v>1704</v>
      </c>
      <c r="Y969" s="207" t="s">
        <v>1703</v>
      </c>
      <c r="Z969" s="207"/>
      <c r="AA969" s="207" t="s">
        <v>1704</v>
      </c>
      <c r="AB969" s="207" t="s">
        <v>1703</v>
      </c>
      <c r="AC969" s="207"/>
      <c r="AD969" s="207" t="s">
        <v>1704</v>
      </c>
      <c r="AE969" t="s">
        <v>173</v>
      </c>
    </row>
    <row r="970" spans="1:31" x14ac:dyDescent="0.3">
      <c r="A970" t="s">
        <v>175</v>
      </c>
      <c r="B970" s="2">
        <v>93</v>
      </c>
      <c r="C970" t="s">
        <v>173</v>
      </c>
      <c r="D970" s="2">
        <v>47.878787878787797</v>
      </c>
      <c r="E970" s="2">
        <v>39</v>
      </c>
      <c r="F970" t="s">
        <v>173</v>
      </c>
      <c r="G970" s="14">
        <v>18.181818181818102</v>
      </c>
      <c r="H970" s="2">
        <v>262</v>
      </c>
      <c r="I970" t="s">
        <v>173</v>
      </c>
      <c r="J970" s="14">
        <v>84.242424</v>
      </c>
      <c r="K970" s="299">
        <v>1.8172043010752688</v>
      </c>
      <c r="L970" s="2">
        <v>6243</v>
      </c>
      <c r="M970" s="27" t="s">
        <v>173</v>
      </c>
      <c r="N970" s="2">
        <v>347.27272727272702</v>
      </c>
      <c r="O970" s="2">
        <v>6148</v>
      </c>
      <c r="P970" s="27" t="s">
        <v>173</v>
      </c>
      <c r="Q970" s="14">
        <v>288.48484848484799</v>
      </c>
      <c r="R970" s="2">
        <v>18178</v>
      </c>
      <c r="S970" s="27" t="s">
        <v>173</v>
      </c>
      <c r="T970" s="14">
        <v>847.87879999999996</v>
      </c>
      <c r="U970" s="27">
        <v>1.9117411500880988</v>
      </c>
      <c r="V970" s="2">
        <v>294525</v>
      </c>
      <c r="W970" s="27" t="s">
        <v>173</v>
      </c>
      <c r="X970" s="2">
        <v>3248</v>
      </c>
      <c r="Y970" s="2">
        <v>386906</v>
      </c>
      <c r="Z970" s="27" t="s">
        <v>173</v>
      </c>
      <c r="AA970" s="14">
        <v>2990.3</v>
      </c>
      <c r="AB970" s="2">
        <v>760308</v>
      </c>
      <c r="AC970" s="27" t="s">
        <v>173</v>
      </c>
      <c r="AD970" s="14">
        <v>5283.64</v>
      </c>
      <c r="AE970" s="27">
        <v>1.581</v>
      </c>
    </row>
    <row r="971" spans="1:31" x14ac:dyDescent="0.3">
      <c r="A971" t="s">
        <v>1585</v>
      </c>
      <c r="B971" s="2">
        <v>43</v>
      </c>
      <c r="C971" s="299">
        <v>0.46236559139784944</v>
      </c>
      <c r="D971" s="2">
        <v>23.030303030302999</v>
      </c>
      <c r="E971" s="2">
        <v>27</v>
      </c>
      <c r="F971" s="299">
        <v>0.69230769230769229</v>
      </c>
      <c r="G971" s="14">
        <v>16.969696969696901</v>
      </c>
      <c r="H971" s="2">
        <v>155</v>
      </c>
      <c r="I971" s="299">
        <v>0.59160305343511455</v>
      </c>
      <c r="J971" s="14">
        <v>56.363636</v>
      </c>
      <c r="K971" s="299">
        <v>2.6046511627906979</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1588</v>
      </c>
      <c r="B972" s="2">
        <v>50</v>
      </c>
      <c r="C972" s="299">
        <v>0.5376344086021505</v>
      </c>
      <c r="D972" s="2">
        <v>41.818181818181799</v>
      </c>
      <c r="E972" s="2">
        <v>12</v>
      </c>
      <c r="F972" s="299">
        <v>0.30769230769230771</v>
      </c>
      <c r="G972" s="14">
        <v>7.8787878787878798</v>
      </c>
      <c r="H972" s="2">
        <v>107</v>
      </c>
      <c r="I972" s="299">
        <v>0.40839694656488551</v>
      </c>
      <c r="J972" s="14">
        <v>67.878784199999998</v>
      </c>
      <c r="K972" s="299">
        <v>1.1399999999999999</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297" t="s">
        <v>1890</v>
      </c>
      <c r="B974" s="297"/>
      <c r="C974" s="297"/>
      <c r="D974" s="297"/>
      <c r="E974" s="297"/>
      <c r="F974" s="297"/>
      <c r="G974" s="297"/>
      <c r="H974" s="297"/>
      <c r="I974" s="297"/>
      <c r="J974" s="297"/>
      <c r="K974" s="297"/>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98" t="s">
        <v>1703</v>
      </c>
      <c r="C975" s="298"/>
      <c r="D975" s="298" t="s">
        <v>1704</v>
      </c>
      <c r="E975" s="298" t="s">
        <v>1703</v>
      </c>
      <c r="F975" s="298"/>
      <c r="G975" s="298" t="s">
        <v>1704</v>
      </c>
      <c r="H975" s="298" t="s">
        <v>1703</v>
      </c>
      <c r="I975" s="298"/>
      <c r="J975" s="298" t="s">
        <v>1704</v>
      </c>
      <c r="K975" t="s">
        <v>173</v>
      </c>
      <c r="L975" s="207" t="s">
        <v>1703</v>
      </c>
      <c r="M975" s="207"/>
      <c r="N975" s="207" t="s">
        <v>1704</v>
      </c>
      <c r="O975" s="207" t="s">
        <v>1703</v>
      </c>
      <c r="P975" s="207"/>
      <c r="Q975" s="207" t="s">
        <v>1704</v>
      </c>
      <c r="R975" s="207" t="s">
        <v>1703</v>
      </c>
      <c r="S975" s="207"/>
      <c r="T975" s="207" t="s">
        <v>1704</v>
      </c>
      <c r="U975" t="s">
        <v>173</v>
      </c>
      <c r="V975" s="207" t="s">
        <v>1703</v>
      </c>
      <c r="W975" s="207"/>
      <c r="X975" s="207" t="s">
        <v>1704</v>
      </c>
      <c r="Y975" s="207" t="s">
        <v>1703</v>
      </c>
      <c r="Z975" s="207"/>
      <c r="AA975" s="207" t="s">
        <v>1704</v>
      </c>
      <c r="AB975" s="207" t="s">
        <v>1703</v>
      </c>
      <c r="AC975" s="207"/>
      <c r="AD975" s="207" t="s">
        <v>1704</v>
      </c>
      <c r="AE975" t="s">
        <v>173</v>
      </c>
    </row>
    <row r="976" spans="1:31" x14ac:dyDescent="0.3">
      <c r="A976" t="s">
        <v>175</v>
      </c>
      <c r="B976" s="2">
        <v>223</v>
      </c>
      <c r="C976" t="s">
        <v>173</v>
      </c>
      <c r="D976" s="2">
        <v>63.030303030303003</v>
      </c>
      <c r="E976" s="2">
        <v>110</v>
      </c>
      <c r="F976" t="s">
        <v>173</v>
      </c>
      <c r="G976" s="14">
        <v>36.969696969696898</v>
      </c>
      <c r="H976" s="2">
        <v>135</v>
      </c>
      <c r="I976" t="s">
        <v>173</v>
      </c>
      <c r="J976" s="14">
        <v>58.787880000000001</v>
      </c>
      <c r="K976" s="299">
        <v>-0.39461883408071746</v>
      </c>
      <c r="L976" s="2">
        <v>128848</v>
      </c>
      <c r="M976" s="27" t="s">
        <v>173</v>
      </c>
      <c r="N976" s="2">
        <v>735.75757575757495</v>
      </c>
      <c r="O976" s="2">
        <v>124187</v>
      </c>
      <c r="P976" s="27" t="s">
        <v>173</v>
      </c>
      <c r="Q976" s="14">
        <v>761.21212121212102</v>
      </c>
      <c r="R976" s="2">
        <v>119902</v>
      </c>
      <c r="S976" s="27" t="s">
        <v>173</v>
      </c>
      <c r="T976" s="14">
        <v>792.72730000000001</v>
      </c>
      <c r="U976" s="27">
        <v>-6.9430646963864404E-2</v>
      </c>
      <c r="V976" s="2">
        <v>6487457</v>
      </c>
      <c r="W976" s="27" t="s">
        <v>173</v>
      </c>
      <c r="X976" s="2">
        <v>7588</v>
      </c>
      <c r="Y976" s="2">
        <v>6321683</v>
      </c>
      <c r="Z976" s="27" t="s">
        <v>173</v>
      </c>
      <c r="AA976" s="14">
        <v>6743.64</v>
      </c>
      <c r="AB976" s="2">
        <v>6149669</v>
      </c>
      <c r="AC976" s="27" t="s">
        <v>173</v>
      </c>
      <c r="AD976" s="14">
        <v>7191.52</v>
      </c>
      <c r="AE976" s="27">
        <v>-5.1999999999999998E-2</v>
      </c>
    </row>
    <row r="977" spans="1:31" x14ac:dyDescent="0.3">
      <c r="A977" t="s">
        <v>1585</v>
      </c>
      <c r="B977" s="2">
        <v>162</v>
      </c>
      <c r="C977" s="299">
        <v>0.726457399103139</v>
      </c>
      <c r="D977" s="2">
        <v>47.878787878787797</v>
      </c>
      <c r="E977" s="2">
        <v>93</v>
      </c>
      <c r="F977" s="299">
        <v>0.84545454545454546</v>
      </c>
      <c r="G977" s="14">
        <v>33.939393939393902</v>
      </c>
      <c r="H977" s="2">
        <v>120</v>
      </c>
      <c r="I977" s="299">
        <v>0.88888888888888884</v>
      </c>
      <c r="J977" s="14">
        <v>55.757576</v>
      </c>
      <c r="K977" s="299">
        <v>-0.25925925925925924</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1588</v>
      </c>
      <c r="B978" s="2">
        <v>61</v>
      </c>
      <c r="C978" s="299">
        <v>0.273542600896861</v>
      </c>
      <c r="D978" s="2">
        <v>37.5757575757575</v>
      </c>
      <c r="E978" s="2">
        <v>17</v>
      </c>
      <c r="F978" s="299">
        <v>0.15454545454545454</v>
      </c>
      <c r="G978" s="14">
        <v>12.1212121212121</v>
      </c>
      <c r="H978" s="2">
        <v>15</v>
      </c>
      <c r="I978" s="299">
        <v>0.1111111111111111</v>
      </c>
      <c r="J978" s="14">
        <v>12.727273</v>
      </c>
      <c r="K978" s="299">
        <v>-0.75409836065573765</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297" t="s">
        <v>1891</v>
      </c>
      <c r="B980" s="297"/>
      <c r="C980" s="297"/>
      <c r="D980" s="297"/>
      <c r="E980" s="297"/>
      <c r="F980" s="297"/>
      <c r="G980" s="297"/>
      <c r="H980" s="297"/>
      <c r="I980" s="297"/>
      <c r="J980" s="297"/>
      <c r="K980" s="297"/>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98" t="s">
        <v>1703</v>
      </c>
      <c r="C981" s="298"/>
      <c r="D981" s="298" t="s">
        <v>1704</v>
      </c>
      <c r="E981" s="298" t="s">
        <v>1703</v>
      </c>
      <c r="F981" s="298"/>
      <c r="G981" s="298" t="s">
        <v>1704</v>
      </c>
      <c r="H981" s="298" t="s">
        <v>1703</v>
      </c>
      <c r="I981" s="298"/>
      <c r="J981" s="298" t="s">
        <v>1704</v>
      </c>
      <c r="K981" t="s">
        <v>173</v>
      </c>
      <c r="L981" s="207" t="s">
        <v>1703</v>
      </c>
      <c r="M981" s="207"/>
      <c r="N981" s="207" t="s">
        <v>1704</v>
      </c>
      <c r="O981" s="207" t="s">
        <v>1703</v>
      </c>
      <c r="P981" s="207"/>
      <c r="Q981" s="207" t="s">
        <v>1704</v>
      </c>
      <c r="R981" s="207" t="s">
        <v>1703</v>
      </c>
      <c r="S981" s="207"/>
      <c r="T981" s="207" t="s">
        <v>1704</v>
      </c>
      <c r="U981" t="s">
        <v>173</v>
      </c>
      <c r="V981" s="207" t="s">
        <v>1703</v>
      </c>
      <c r="W981" s="207"/>
      <c r="X981" s="207" t="s">
        <v>1704</v>
      </c>
      <c r="Y981" s="207" t="s">
        <v>1703</v>
      </c>
      <c r="Z981" s="207"/>
      <c r="AA981" s="207" t="s">
        <v>1704</v>
      </c>
      <c r="AB981" s="207" t="s">
        <v>1703</v>
      </c>
      <c r="AC981" s="207"/>
      <c r="AD981" s="207" t="s">
        <v>1704</v>
      </c>
      <c r="AE981" t="s">
        <v>173</v>
      </c>
    </row>
    <row r="982" spans="1:31" x14ac:dyDescent="0.3">
      <c r="A982" t="s">
        <v>175</v>
      </c>
      <c r="B982" s="2">
        <v>2288</v>
      </c>
      <c r="C982" t="s">
        <v>173</v>
      </c>
      <c r="D982" s="2">
        <v>109.09090909090899</v>
      </c>
      <c r="E982" s="2">
        <v>2722</v>
      </c>
      <c r="F982" t="s">
        <v>173</v>
      </c>
      <c r="G982" s="14">
        <v>73.3333333333333</v>
      </c>
      <c r="H982" s="2">
        <v>2767</v>
      </c>
      <c r="I982" t="s">
        <v>173</v>
      </c>
      <c r="J982" s="14">
        <v>129.69697600000001</v>
      </c>
      <c r="K982" s="299">
        <v>0.20935314685314685</v>
      </c>
      <c r="L982" s="2">
        <v>91400</v>
      </c>
      <c r="M982" s="27" t="s">
        <v>173</v>
      </c>
      <c r="N982" s="2">
        <v>672.12121212121201</v>
      </c>
      <c r="O982" s="2">
        <v>105410</v>
      </c>
      <c r="P982" s="27" t="s">
        <v>173</v>
      </c>
      <c r="Q982" s="14">
        <v>847.27272727272702</v>
      </c>
      <c r="R982" s="2">
        <v>119442</v>
      </c>
      <c r="S982" s="27" t="s">
        <v>173</v>
      </c>
      <c r="T982" s="14">
        <v>812.72730000000001</v>
      </c>
      <c r="U982" s="27">
        <v>0.30680525164113787</v>
      </c>
      <c r="V982" s="2">
        <v>3304185</v>
      </c>
      <c r="W982" s="27" t="s">
        <v>173</v>
      </c>
      <c r="X982" s="2">
        <v>5862</v>
      </c>
      <c r="Y982" s="2">
        <v>3596271</v>
      </c>
      <c r="Z982" s="27" t="s">
        <v>173</v>
      </c>
      <c r="AA982" s="14">
        <v>4713.9399999999996</v>
      </c>
      <c r="AB982" s="2">
        <v>3874344</v>
      </c>
      <c r="AC982" s="27" t="s">
        <v>173</v>
      </c>
      <c r="AD982" s="14">
        <v>5935.15</v>
      </c>
      <c r="AE982" s="27">
        <v>0.17299999999999999</v>
      </c>
    </row>
    <row r="983" spans="1:31" x14ac:dyDescent="0.3">
      <c r="A983" t="s">
        <v>1585</v>
      </c>
      <c r="B983" s="2">
        <v>1237</v>
      </c>
      <c r="C983" s="299">
        <v>0.54064685314685312</v>
      </c>
      <c r="D983" s="2">
        <v>126.666666666666</v>
      </c>
      <c r="E983" s="2">
        <v>1443</v>
      </c>
      <c r="F983" s="299">
        <v>0.53012490815576785</v>
      </c>
      <c r="G983" s="14">
        <v>96.969696969696898</v>
      </c>
      <c r="H983" s="2">
        <v>1513</v>
      </c>
      <c r="I983" s="299">
        <v>0.54680159016985908</v>
      </c>
      <c r="J983" s="14">
        <v>127.272728</v>
      </c>
      <c r="K983" s="299">
        <v>0.22312045270816491</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1588</v>
      </c>
      <c r="B984" s="2">
        <v>1051</v>
      </c>
      <c r="C984" s="299">
        <v>0.45935314685314688</v>
      </c>
      <c r="D984" s="2">
        <v>93.3333333333333</v>
      </c>
      <c r="E984" s="2">
        <v>1279</v>
      </c>
      <c r="F984" s="299">
        <v>0.46987509184423221</v>
      </c>
      <c r="G984" s="14">
        <v>88.484848484848399</v>
      </c>
      <c r="H984" s="2">
        <v>1254</v>
      </c>
      <c r="I984" s="299">
        <v>0.45319840983014092</v>
      </c>
      <c r="J984" s="14">
        <v>113.333336</v>
      </c>
      <c r="K984" s="299">
        <v>0.19314938154138916</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297" t="s">
        <v>1892</v>
      </c>
      <c r="B986" s="297"/>
      <c r="C986" s="297"/>
      <c r="D986" s="297"/>
      <c r="E986" s="297"/>
      <c r="F986" s="297"/>
      <c r="G986" s="297"/>
      <c r="H986" s="297"/>
      <c r="I986" s="297"/>
      <c r="J986" s="297"/>
      <c r="K986" s="297"/>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98" t="s">
        <v>1703</v>
      </c>
      <c r="C987" s="298"/>
      <c r="D987" s="298" t="s">
        <v>1704</v>
      </c>
      <c r="E987" s="298" t="s">
        <v>1703</v>
      </c>
      <c r="F987" s="298"/>
      <c r="G987" s="298" t="s">
        <v>1704</v>
      </c>
      <c r="H987" s="298" t="s">
        <v>1703</v>
      </c>
      <c r="I987" s="298"/>
      <c r="J987" s="298" t="s">
        <v>1704</v>
      </c>
      <c r="K987" t="s">
        <v>173</v>
      </c>
      <c r="L987" s="207" t="s">
        <v>1703</v>
      </c>
      <c r="M987" s="207"/>
      <c r="N987" s="207" t="s">
        <v>1704</v>
      </c>
      <c r="O987" s="207" t="s">
        <v>1703</v>
      </c>
      <c r="P987" s="207"/>
      <c r="Q987" s="207" t="s">
        <v>1704</v>
      </c>
      <c r="R987" s="207" t="s">
        <v>1703</v>
      </c>
      <c r="S987" s="207"/>
      <c r="T987" s="207" t="s">
        <v>1704</v>
      </c>
      <c r="U987" t="s">
        <v>173</v>
      </c>
      <c r="V987" s="207" t="s">
        <v>1703</v>
      </c>
      <c r="W987" s="207"/>
      <c r="X987" s="207" t="s">
        <v>1704</v>
      </c>
      <c r="Y987" s="207" t="s">
        <v>1703</v>
      </c>
      <c r="Z987" s="207"/>
      <c r="AA987" s="207" t="s">
        <v>1704</v>
      </c>
      <c r="AB987" s="207" t="s">
        <v>1703</v>
      </c>
      <c r="AC987" s="207"/>
      <c r="AD987" s="207" t="s">
        <v>1704</v>
      </c>
      <c r="AE987" t="s">
        <v>173</v>
      </c>
    </row>
    <row r="988" spans="1:31" x14ac:dyDescent="0.3">
      <c r="A988" t="s">
        <v>175</v>
      </c>
      <c r="B988" s="2">
        <v>120</v>
      </c>
      <c r="C988" t="s">
        <v>173</v>
      </c>
      <c r="D988" s="2">
        <v>56.363636363636303</v>
      </c>
      <c r="E988" s="2">
        <v>57</v>
      </c>
      <c r="F988" t="s">
        <v>173</v>
      </c>
      <c r="G988" s="14">
        <v>27.878787878787801</v>
      </c>
      <c r="H988" s="2">
        <v>77</v>
      </c>
      <c r="I988" t="s">
        <v>173</v>
      </c>
      <c r="J988" s="14">
        <v>31.515152</v>
      </c>
      <c r="K988" s="299">
        <v>-0.35833333333333334</v>
      </c>
      <c r="L988" s="2">
        <v>30182</v>
      </c>
      <c r="M988" s="27" t="s">
        <v>173</v>
      </c>
      <c r="N988" s="2">
        <v>864.84848484848499</v>
      </c>
      <c r="O988" s="2">
        <v>29829</v>
      </c>
      <c r="P988" s="27" t="s">
        <v>173</v>
      </c>
      <c r="Q988" s="14">
        <v>843.63636363636294</v>
      </c>
      <c r="R988" s="2">
        <v>25623</v>
      </c>
      <c r="S988" s="27" t="s">
        <v>173</v>
      </c>
      <c r="T988" s="14">
        <v>769.09090000000003</v>
      </c>
      <c r="U988" s="27">
        <v>-0.15105029487774169</v>
      </c>
      <c r="V988" s="2">
        <v>1159772</v>
      </c>
      <c r="W988" s="27" t="s">
        <v>173</v>
      </c>
      <c r="X988" s="2">
        <v>13122</v>
      </c>
      <c r="Y988" s="2">
        <v>1127989</v>
      </c>
      <c r="Z988" s="27" t="s">
        <v>173</v>
      </c>
      <c r="AA988" s="14">
        <v>11315.15</v>
      </c>
      <c r="AB988" s="2">
        <v>1107831</v>
      </c>
      <c r="AC988" s="27" t="s">
        <v>173</v>
      </c>
      <c r="AD988" s="14">
        <v>10672.73</v>
      </c>
      <c r="AE988" s="27">
        <v>-4.4999999999999998E-2</v>
      </c>
    </row>
    <row r="989" spans="1:31" x14ac:dyDescent="0.3">
      <c r="A989" t="s">
        <v>1893</v>
      </c>
      <c r="B989" s="2">
        <v>0</v>
      </c>
      <c r="C989" s="299">
        <v>0</v>
      </c>
      <c r="D989" s="2">
        <v>80</v>
      </c>
      <c r="E989" s="2">
        <v>25</v>
      </c>
      <c r="F989" s="299">
        <v>0.43859649122807015</v>
      </c>
      <c r="G989" s="14">
        <v>16.363636363636299</v>
      </c>
      <c r="H989" s="2">
        <v>9</v>
      </c>
      <c r="I989" s="299">
        <v>0.11688311688311688</v>
      </c>
      <c r="J989" s="14">
        <v>7.8787880000000001</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1894</v>
      </c>
      <c r="B990" s="2">
        <v>36</v>
      </c>
      <c r="C990" s="299">
        <v>0.3</v>
      </c>
      <c r="D990" s="2">
        <v>30.909090909090899</v>
      </c>
      <c r="E990" s="2">
        <v>0</v>
      </c>
      <c r="F990" s="299">
        <v>0</v>
      </c>
      <c r="G990" s="14">
        <v>11.5151515151515</v>
      </c>
      <c r="H990" s="2">
        <v>0</v>
      </c>
      <c r="I990" s="299">
        <v>0</v>
      </c>
      <c r="J990" s="14">
        <v>12.727273</v>
      </c>
      <c r="K990" s="299">
        <v>-1</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1895</v>
      </c>
      <c r="B991" s="2">
        <v>0</v>
      </c>
      <c r="C991" s="299">
        <v>0</v>
      </c>
      <c r="D991" s="2">
        <v>80</v>
      </c>
      <c r="E991" s="2">
        <v>0</v>
      </c>
      <c r="F991" s="299">
        <v>0</v>
      </c>
      <c r="G991" s="14">
        <v>11.5151515151515</v>
      </c>
      <c r="H991" s="2">
        <v>28</v>
      </c>
      <c r="I991" s="299">
        <v>0.36363636363636365</v>
      </c>
      <c r="J991" s="14">
        <v>26.666665999999999</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1896</v>
      </c>
      <c r="B992" s="2">
        <v>0</v>
      </c>
      <c r="C992" s="299">
        <v>0</v>
      </c>
      <c r="D992" s="2">
        <v>80</v>
      </c>
      <c r="E992" s="2">
        <v>0</v>
      </c>
      <c r="F992" s="299">
        <v>0</v>
      </c>
      <c r="G992" s="14">
        <v>11.5151515151515</v>
      </c>
      <c r="H992" s="2">
        <v>0</v>
      </c>
      <c r="I992" s="299">
        <v>0</v>
      </c>
      <c r="J992" s="14">
        <v>12.727273</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1897</v>
      </c>
      <c r="B993" s="2">
        <v>0</v>
      </c>
      <c r="C993" s="299">
        <v>0</v>
      </c>
      <c r="D993" s="2">
        <v>80</v>
      </c>
      <c r="E993" s="2">
        <v>0</v>
      </c>
      <c r="F993" s="299">
        <v>0</v>
      </c>
      <c r="G993" s="14">
        <v>11.5151515151515</v>
      </c>
      <c r="H993" s="2">
        <v>10</v>
      </c>
      <c r="I993" s="299">
        <v>0.12987012987012986</v>
      </c>
      <c r="J993" s="14">
        <v>9.6969700000000003</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1898</v>
      </c>
      <c r="B994" s="2">
        <v>0</v>
      </c>
      <c r="C994" s="299">
        <v>0</v>
      </c>
      <c r="D994" s="2">
        <v>80</v>
      </c>
      <c r="E994" s="2">
        <v>0</v>
      </c>
      <c r="F994" s="299">
        <v>0</v>
      </c>
      <c r="G994" s="14">
        <v>11.5151515151515</v>
      </c>
      <c r="H994" s="2">
        <v>0</v>
      </c>
      <c r="I994" s="299">
        <v>0</v>
      </c>
      <c r="J994" s="14">
        <v>12.727273</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1899</v>
      </c>
      <c r="B995" s="2">
        <v>84</v>
      </c>
      <c r="C995" s="299">
        <v>0.7</v>
      </c>
      <c r="D995" s="2">
        <v>46.6666666666666</v>
      </c>
      <c r="E995" s="2">
        <v>32</v>
      </c>
      <c r="F995" s="299">
        <v>0.56140350877192979</v>
      </c>
      <c r="G995" s="14">
        <v>23.030303030302999</v>
      </c>
      <c r="H995" s="2">
        <v>30</v>
      </c>
      <c r="I995" s="299">
        <v>0.38961038961038963</v>
      </c>
      <c r="J995" s="14">
        <v>13.333333</v>
      </c>
      <c r="K995" s="299">
        <v>-0.6428571428571429</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297" t="s">
        <v>1900</v>
      </c>
      <c r="B997" s="297"/>
      <c r="C997" s="297"/>
      <c r="D997" s="297"/>
      <c r="E997" s="297"/>
      <c r="F997" s="297"/>
      <c r="G997" s="297"/>
      <c r="H997" s="297"/>
      <c r="I997" s="297"/>
      <c r="J997" s="297"/>
      <c r="K997" s="297"/>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98" t="s">
        <v>1703</v>
      </c>
      <c r="C998" s="298"/>
      <c r="D998" s="298" t="s">
        <v>1704</v>
      </c>
      <c r="E998" s="298" t="s">
        <v>1703</v>
      </c>
      <c r="F998" s="298"/>
      <c r="G998" s="298" t="s">
        <v>1704</v>
      </c>
      <c r="H998" s="298" t="s">
        <v>1703</v>
      </c>
      <c r="I998" s="298"/>
      <c r="J998" s="298" t="s">
        <v>1704</v>
      </c>
      <c r="K998" t="s">
        <v>173</v>
      </c>
      <c r="L998" s="207" t="s">
        <v>1703</v>
      </c>
      <c r="M998" s="207"/>
      <c r="N998" s="207" t="s">
        <v>1704</v>
      </c>
      <c r="O998" s="207" t="s">
        <v>1703</v>
      </c>
      <c r="P998" s="207"/>
      <c r="Q998" s="207" t="s">
        <v>1704</v>
      </c>
      <c r="R998" s="207" t="s">
        <v>1703</v>
      </c>
      <c r="S998" s="207"/>
      <c r="T998" s="207" t="s">
        <v>1704</v>
      </c>
      <c r="U998" t="s">
        <v>173</v>
      </c>
      <c r="V998" s="207" t="s">
        <v>1703</v>
      </c>
      <c r="W998" s="207"/>
      <c r="X998" s="207" t="s">
        <v>1704</v>
      </c>
      <c r="Y998" s="207" t="s">
        <v>1703</v>
      </c>
      <c r="Z998" s="207"/>
      <c r="AA998" s="207" t="s">
        <v>1704</v>
      </c>
      <c r="AB998" s="207" t="s">
        <v>1703</v>
      </c>
      <c r="AC998" s="207"/>
      <c r="AD998" s="207" t="s">
        <v>1704</v>
      </c>
      <c r="AE998" t="s">
        <v>173</v>
      </c>
    </row>
    <row r="999" spans="1:31" x14ac:dyDescent="0.3">
      <c r="A999" t="s">
        <v>175</v>
      </c>
      <c r="B999" s="2">
        <v>2573</v>
      </c>
      <c r="C999" t="s">
        <v>173</v>
      </c>
      <c r="D999" s="2">
        <v>118.787878787878</v>
      </c>
      <c r="E999" s="2">
        <v>2840</v>
      </c>
      <c r="F999" t="s">
        <v>173</v>
      </c>
      <c r="G999" s="14">
        <v>76.969696969696898</v>
      </c>
      <c r="H999" s="2">
        <v>2933</v>
      </c>
      <c r="I999" t="s">
        <v>173</v>
      </c>
      <c r="J999" s="14">
        <v>105.454544</v>
      </c>
      <c r="K999" s="299">
        <v>0.13991449669646328</v>
      </c>
      <c r="L999" s="2">
        <v>248057</v>
      </c>
      <c r="M999" s="27" t="s">
        <v>173</v>
      </c>
      <c r="N999" s="2">
        <v>1032.72727272727</v>
      </c>
      <c r="O999" s="2">
        <v>259700</v>
      </c>
      <c r="P999" s="27" t="s">
        <v>173</v>
      </c>
      <c r="Q999" s="14">
        <v>948.48484848484804</v>
      </c>
      <c r="R999" s="2">
        <v>273556</v>
      </c>
      <c r="S999" s="27" t="s">
        <v>173</v>
      </c>
      <c r="T999" s="14">
        <v>804.24243200000001</v>
      </c>
      <c r="U999" s="27">
        <v>0.10279492213483192</v>
      </c>
      <c r="V999" s="2">
        <v>12392852</v>
      </c>
      <c r="W999" s="27" t="s">
        <v>173</v>
      </c>
      <c r="X999" s="2">
        <v>13533</v>
      </c>
      <c r="Y999" s="2">
        <v>12717801</v>
      </c>
      <c r="Z999" s="27" t="s">
        <v>173</v>
      </c>
      <c r="AA999" s="14">
        <v>11122.42</v>
      </c>
      <c r="AB999" s="2">
        <v>13103114</v>
      </c>
      <c r="AC999" s="27" t="s">
        <v>173</v>
      </c>
      <c r="AD999" s="14">
        <v>11237.58</v>
      </c>
      <c r="AE999" s="27">
        <v>5.7000000000000002E-2</v>
      </c>
    </row>
    <row r="1000" spans="1:31" x14ac:dyDescent="0.3">
      <c r="A1000" t="s">
        <v>1585</v>
      </c>
      <c r="B1000" s="2">
        <v>1440</v>
      </c>
      <c r="C1000" s="299">
        <v>0.5596579867858531</v>
      </c>
      <c r="D1000" s="2">
        <v>138.18181818181799</v>
      </c>
      <c r="E1000" s="2">
        <v>1536</v>
      </c>
      <c r="F1000" s="299">
        <v>0.54084507042253516</v>
      </c>
      <c r="G1000" s="14">
        <v>101.212121212121</v>
      </c>
      <c r="H1000" s="2">
        <v>1664</v>
      </c>
      <c r="I1000" s="299">
        <v>0.5673371974087964</v>
      </c>
      <c r="J1000" s="14">
        <v>127.878784</v>
      </c>
      <c r="K1000" s="299">
        <v>0.15555555555555556</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1901</v>
      </c>
      <c r="B1001" s="2">
        <v>36</v>
      </c>
      <c r="C1001" s="299">
        <v>1.3991449669646328E-2</v>
      </c>
      <c r="D1001" s="2">
        <v>26.060606060605998</v>
      </c>
      <c r="E1001" s="2">
        <v>35</v>
      </c>
      <c r="F1001" s="299">
        <v>1.232394366197183E-2</v>
      </c>
      <c r="G1001" s="14">
        <v>16.969696969696901</v>
      </c>
      <c r="H1001" s="2">
        <v>15</v>
      </c>
      <c r="I1001" s="299">
        <v>5.114217524718718E-3</v>
      </c>
      <c r="J1001" s="14">
        <v>16.363636</v>
      </c>
      <c r="K1001" s="299">
        <v>-0.58333333333333337</v>
      </c>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1902</v>
      </c>
      <c r="B1002" s="2">
        <v>199</v>
      </c>
      <c r="C1002" s="299">
        <v>7.7341624562767192E-2</v>
      </c>
      <c r="D1002" s="2">
        <v>67.272727272727195</v>
      </c>
      <c r="E1002" s="2">
        <v>272</v>
      </c>
      <c r="F1002" s="299">
        <v>9.5774647887323941E-2</v>
      </c>
      <c r="G1002" s="14">
        <v>58.787878787878803</v>
      </c>
      <c r="H1002" s="2">
        <v>215</v>
      </c>
      <c r="I1002" s="299">
        <v>7.3303784520968293E-2</v>
      </c>
      <c r="J1002" s="14">
        <v>72.727270000000004</v>
      </c>
      <c r="K1002" s="299">
        <v>8.0402010050251257E-2</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1903</v>
      </c>
      <c r="B1003" s="2">
        <v>407</v>
      </c>
      <c r="C1003" s="299">
        <v>0.15818111154294598</v>
      </c>
      <c r="D1003" s="2">
        <v>69.090909090909093</v>
      </c>
      <c r="E1003" s="2">
        <v>283</v>
      </c>
      <c r="F1003" s="299">
        <v>9.9647887323943668E-2</v>
      </c>
      <c r="G1003" s="14">
        <v>52.727272727272698</v>
      </c>
      <c r="H1003" s="2">
        <v>312</v>
      </c>
      <c r="I1003" s="299">
        <v>0.10637572451414934</v>
      </c>
      <c r="J1003" s="14">
        <v>67.878784199999998</v>
      </c>
      <c r="K1003" s="299">
        <v>-0.2334152334152334</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1904</v>
      </c>
      <c r="B1004" s="2">
        <v>351</v>
      </c>
      <c r="C1004" s="299">
        <v>0.13641663427905168</v>
      </c>
      <c r="D1004" s="2">
        <v>61.818181818181799</v>
      </c>
      <c r="E1004" s="2">
        <v>370</v>
      </c>
      <c r="F1004" s="299">
        <v>0.13028169014084506</v>
      </c>
      <c r="G1004" s="14">
        <v>60.606060606060602</v>
      </c>
      <c r="H1004" s="2">
        <v>305</v>
      </c>
      <c r="I1004" s="299">
        <v>0.1039890896692806</v>
      </c>
      <c r="J1004" s="14">
        <v>86.060609999999997</v>
      </c>
      <c r="K1004" s="299">
        <v>-0.13105413105413105</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1905</v>
      </c>
      <c r="B1005" s="2">
        <v>133</v>
      </c>
      <c r="C1005" s="299">
        <v>5.1690633501748934E-2</v>
      </c>
      <c r="D1005" s="2">
        <v>45.454545454545404</v>
      </c>
      <c r="E1005" s="2">
        <v>190</v>
      </c>
      <c r="F1005" s="299">
        <v>6.6901408450704219E-2</v>
      </c>
      <c r="G1005" s="14">
        <v>38.181818181818102</v>
      </c>
      <c r="H1005" s="2">
        <v>235</v>
      </c>
      <c r="I1005" s="299">
        <v>8.0122741220593249E-2</v>
      </c>
      <c r="J1005" s="14">
        <v>72.727270000000004</v>
      </c>
      <c r="K1005" s="299">
        <v>0.76691729323308266</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1906</v>
      </c>
      <c r="B1006" s="2">
        <v>117</v>
      </c>
      <c r="C1006" s="299">
        <v>4.5472211426350564E-2</v>
      </c>
      <c r="D1006" s="2">
        <v>49.090909090909101</v>
      </c>
      <c r="E1006" s="2">
        <v>112</v>
      </c>
      <c r="F1006" s="299">
        <v>3.9436619718309862E-2</v>
      </c>
      <c r="G1006" s="14">
        <v>34.545454545454497</v>
      </c>
      <c r="H1006" s="2">
        <v>190</v>
      </c>
      <c r="I1006" s="299">
        <v>6.4780088646437098E-2</v>
      </c>
      <c r="J1006" s="14">
        <v>66.060609999999997</v>
      </c>
      <c r="K1006" s="299">
        <v>0.62393162393162394</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1907</v>
      </c>
      <c r="B1007" s="2">
        <v>80</v>
      </c>
      <c r="C1007" s="299">
        <v>3.109211037699184E-2</v>
      </c>
      <c r="D1007" s="2">
        <v>34.545454545454497</v>
      </c>
      <c r="E1007" s="2">
        <v>183</v>
      </c>
      <c r="F1007" s="299">
        <v>6.4436619718309857E-2</v>
      </c>
      <c r="G1007" s="14">
        <v>36.363636363636303</v>
      </c>
      <c r="H1007" s="2">
        <v>324</v>
      </c>
      <c r="I1007" s="299">
        <v>0.11046709853392431</v>
      </c>
      <c r="J1007" s="14">
        <v>56.969695999999999</v>
      </c>
      <c r="K1007" s="299">
        <v>3.05</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1908</v>
      </c>
      <c r="B1008" s="2">
        <v>117</v>
      </c>
      <c r="C1008" s="299">
        <v>4.5472211426350564E-2</v>
      </c>
      <c r="D1008" s="2">
        <v>48.484848484848399</v>
      </c>
      <c r="E1008" s="2">
        <v>71</v>
      </c>
      <c r="F1008" s="299">
        <v>2.5000000000000001E-2</v>
      </c>
      <c r="G1008" s="14">
        <v>24.2424242424242</v>
      </c>
      <c r="H1008" s="2">
        <v>44</v>
      </c>
      <c r="I1008" s="299">
        <v>1.5001704739174906E-2</v>
      </c>
      <c r="J1008" s="14">
        <v>21.212122000000001</v>
      </c>
      <c r="K1008" s="299">
        <v>-0.62393162393162394</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1909</v>
      </c>
      <c r="B1009" s="2">
        <v>0</v>
      </c>
      <c r="C1009" s="299">
        <v>0</v>
      </c>
      <c r="D1009" s="2">
        <v>80</v>
      </c>
      <c r="E1009" s="2">
        <v>20</v>
      </c>
      <c r="F1009" s="299">
        <v>7.0422535211267607E-3</v>
      </c>
      <c r="G1009" s="14">
        <v>10.303030303030299</v>
      </c>
      <c r="H1009" s="2">
        <v>24</v>
      </c>
      <c r="I1009" s="299">
        <v>8.1827480395499485E-3</v>
      </c>
      <c r="J1009" s="14">
        <v>16.363636</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1588</v>
      </c>
      <c r="B1010" s="2">
        <v>1133</v>
      </c>
      <c r="C1010" s="299">
        <v>0.4403420132141469</v>
      </c>
      <c r="D1010" s="2">
        <v>96.363636363636402</v>
      </c>
      <c r="E1010" s="2">
        <v>1304</v>
      </c>
      <c r="F1010" s="299">
        <v>0.45915492957746479</v>
      </c>
      <c r="G1010" s="14">
        <v>90.909090909090907</v>
      </c>
      <c r="H1010" s="2">
        <v>1269</v>
      </c>
      <c r="I1010" s="299">
        <v>0.43266280259120354</v>
      </c>
      <c r="J1010" s="14">
        <v>113.939392</v>
      </c>
      <c r="K1010" s="299">
        <v>0.12003530450132392</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1901</v>
      </c>
      <c r="B1011" s="2">
        <v>52</v>
      </c>
      <c r="C1011" s="299">
        <v>2.0209871745044693E-2</v>
      </c>
      <c r="D1011" s="2">
        <v>38.181818181818102</v>
      </c>
      <c r="E1011" s="2">
        <v>103</v>
      </c>
      <c r="F1011" s="299">
        <v>3.6267605633802817E-2</v>
      </c>
      <c r="G1011" s="14">
        <v>36.969696969696898</v>
      </c>
      <c r="H1011" s="2">
        <v>142</v>
      </c>
      <c r="I1011" s="299">
        <v>4.8414592567337197E-2</v>
      </c>
      <c r="J1011" s="14">
        <v>47.878788</v>
      </c>
      <c r="K1011" s="299">
        <v>1.7307692307692308</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1902</v>
      </c>
      <c r="B1012" s="2">
        <v>459</v>
      </c>
      <c r="C1012" s="299">
        <v>0.17839098328799066</v>
      </c>
      <c r="D1012" s="2">
        <v>90.303030303030297</v>
      </c>
      <c r="E1012" s="2">
        <v>524</v>
      </c>
      <c r="F1012" s="299">
        <v>0.18450704225352113</v>
      </c>
      <c r="G1012" s="14">
        <v>70.909090909090907</v>
      </c>
      <c r="H1012" s="2">
        <v>370</v>
      </c>
      <c r="I1012" s="299">
        <v>0.12615069894306172</v>
      </c>
      <c r="J1012" s="14">
        <v>75.757576</v>
      </c>
      <c r="K1012" s="299">
        <v>-0.19389978213507625</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1903</v>
      </c>
      <c r="B1013" s="2">
        <v>237</v>
      </c>
      <c r="C1013" s="299">
        <v>9.2110376991838327E-2</v>
      </c>
      <c r="D1013" s="2">
        <v>75.151515151515099</v>
      </c>
      <c r="E1013" s="2">
        <v>374</v>
      </c>
      <c r="F1013" s="299">
        <v>0.13169014084507041</v>
      </c>
      <c r="G1013" s="14">
        <v>64.242424242424207</v>
      </c>
      <c r="H1013" s="2">
        <v>377</v>
      </c>
      <c r="I1013" s="299">
        <v>0.12853733378793045</v>
      </c>
      <c r="J1013" s="14">
        <v>89.090909999999994</v>
      </c>
      <c r="K1013" s="299">
        <v>0.59071729957805907</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1904</v>
      </c>
      <c r="B1014" s="2">
        <v>224</v>
      </c>
      <c r="C1014" s="299">
        <v>8.7057909055577143E-2</v>
      </c>
      <c r="D1014" s="2">
        <v>69.090909090909093</v>
      </c>
      <c r="E1014" s="2">
        <v>146</v>
      </c>
      <c r="F1014" s="299">
        <v>5.1408450704225353E-2</v>
      </c>
      <c r="G1014" s="14">
        <v>49.696969696969703</v>
      </c>
      <c r="H1014" s="2">
        <v>233</v>
      </c>
      <c r="I1014" s="299">
        <v>7.9440845550630759E-2</v>
      </c>
      <c r="J1014" s="14">
        <v>68.484849999999994</v>
      </c>
      <c r="K1014" s="299">
        <v>4.0178571428571432E-2</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1905</v>
      </c>
      <c r="B1015" s="2">
        <v>40</v>
      </c>
      <c r="C1015" s="299">
        <v>1.554605518849592E-2</v>
      </c>
      <c r="D1015" s="2">
        <v>28.484848484848399</v>
      </c>
      <c r="E1015" s="2">
        <v>70</v>
      </c>
      <c r="F1015" s="299">
        <v>2.464788732394366E-2</v>
      </c>
      <c r="G1015" s="14">
        <v>42.424242424242401</v>
      </c>
      <c r="H1015" s="2">
        <v>22</v>
      </c>
      <c r="I1015" s="299">
        <v>7.5008523695874532E-3</v>
      </c>
      <c r="J1015" s="14">
        <v>13.333333</v>
      </c>
      <c r="K1015" s="299">
        <v>-0.45</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1906</v>
      </c>
      <c r="B1016" s="2">
        <v>31</v>
      </c>
      <c r="C1016" s="299">
        <v>1.2048192771084338E-2</v>
      </c>
      <c r="D1016" s="2">
        <v>21.818181818181799</v>
      </c>
      <c r="E1016" s="2">
        <v>31</v>
      </c>
      <c r="F1016" s="299">
        <v>1.0915492957746478E-2</v>
      </c>
      <c r="G1016" s="14">
        <v>18.181818181818102</v>
      </c>
      <c r="H1016" s="2">
        <v>64</v>
      </c>
      <c r="I1016" s="299">
        <v>2.1820661438799863E-2</v>
      </c>
      <c r="J1016" s="14">
        <v>38.787880000000001</v>
      </c>
      <c r="K1016" s="299">
        <v>1.064516129032258</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1907</v>
      </c>
      <c r="B1017" s="2">
        <v>83</v>
      </c>
      <c r="C1017" s="299">
        <v>3.2258064516129031E-2</v>
      </c>
      <c r="D1017" s="2">
        <v>44.2424242424242</v>
      </c>
      <c r="E1017" s="2">
        <v>56</v>
      </c>
      <c r="F1017" s="299">
        <v>1.9718309859154931E-2</v>
      </c>
      <c r="G1017" s="14">
        <v>27.272727272727199</v>
      </c>
      <c r="H1017" s="2">
        <v>35</v>
      </c>
      <c r="I1017" s="299">
        <v>1.1933174224343675E-2</v>
      </c>
      <c r="J1017" s="14">
        <v>17.575758</v>
      </c>
      <c r="K1017" s="299">
        <v>-0.57831325301204817</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1908</v>
      </c>
      <c r="B1018" s="2">
        <v>7</v>
      </c>
      <c r="C1018" s="299">
        <v>2.7205596579867857E-3</v>
      </c>
      <c r="D1018" s="2">
        <v>7.2727272727272698</v>
      </c>
      <c r="E1018" s="2">
        <v>0</v>
      </c>
      <c r="F1018" s="299">
        <v>0</v>
      </c>
      <c r="G1018" s="14">
        <v>11.5151515151515</v>
      </c>
      <c r="H1018" s="2">
        <v>26</v>
      </c>
      <c r="I1018" s="299">
        <v>8.8646437095124438E-3</v>
      </c>
      <c r="J1018" s="14">
        <v>17.575758</v>
      </c>
      <c r="K1018" s="299">
        <v>2.7142857142857144</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1909</v>
      </c>
      <c r="B1019" s="2">
        <v>0</v>
      </c>
      <c r="C1019" s="299">
        <v>0</v>
      </c>
      <c r="D1019" s="2">
        <v>80</v>
      </c>
      <c r="E1019" s="2">
        <v>0</v>
      </c>
      <c r="F1019" s="299">
        <v>0</v>
      </c>
      <c r="G1019" s="14">
        <v>11.5151515151515</v>
      </c>
      <c r="H1019" s="2">
        <v>0</v>
      </c>
      <c r="I1019" s="299">
        <v>0</v>
      </c>
      <c r="J1019" s="14">
        <v>12.727273</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297" t="s">
        <v>1910</v>
      </c>
      <c r="B1021" s="297"/>
      <c r="C1021" s="297"/>
      <c r="D1021" s="297"/>
      <c r="E1021" s="297"/>
      <c r="F1021" s="297"/>
      <c r="G1021" s="297"/>
      <c r="H1021" s="297"/>
      <c r="I1021" s="297"/>
      <c r="J1021" s="297"/>
      <c r="K1021" s="297"/>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98" t="s">
        <v>1703</v>
      </c>
      <c r="C1022" s="298"/>
      <c r="D1022" s="298" t="s">
        <v>1704</v>
      </c>
      <c r="E1022" s="298" t="s">
        <v>1703</v>
      </c>
      <c r="F1022" s="298"/>
      <c r="G1022" s="298" t="s">
        <v>1704</v>
      </c>
      <c r="H1022" s="298" t="s">
        <v>1703</v>
      </c>
      <c r="I1022" s="298"/>
      <c r="J1022" s="298" t="s">
        <v>1704</v>
      </c>
      <c r="K1022" t="s">
        <v>173</v>
      </c>
      <c r="L1022" s="207" t="s">
        <v>1703</v>
      </c>
      <c r="M1022" s="207"/>
      <c r="N1022" s="207" t="s">
        <v>1704</v>
      </c>
      <c r="O1022" s="207" t="s">
        <v>1703</v>
      </c>
      <c r="P1022" s="207"/>
      <c r="Q1022" s="207" t="s">
        <v>1704</v>
      </c>
      <c r="R1022" s="207" t="s">
        <v>1703</v>
      </c>
      <c r="S1022" s="207"/>
      <c r="T1022" s="207" t="s">
        <v>1704</v>
      </c>
      <c r="U1022" t="s">
        <v>173</v>
      </c>
      <c r="V1022" s="207" t="s">
        <v>1703</v>
      </c>
      <c r="W1022" s="207"/>
      <c r="X1022" s="207" t="s">
        <v>1704</v>
      </c>
      <c r="Y1022" s="207" t="s">
        <v>1703</v>
      </c>
      <c r="Z1022" s="207"/>
      <c r="AA1022" s="207" t="s">
        <v>1704</v>
      </c>
      <c r="AB1022" s="207" t="s">
        <v>1703</v>
      </c>
      <c r="AC1022" s="207"/>
      <c r="AD1022" s="207" t="s">
        <v>1704</v>
      </c>
      <c r="AE1022" t="s">
        <v>173</v>
      </c>
    </row>
    <row r="1023" spans="1:31" x14ac:dyDescent="0.3">
      <c r="A1023" t="s">
        <v>175</v>
      </c>
      <c r="B1023" s="2">
        <v>2573</v>
      </c>
      <c r="C1023" t="s">
        <v>173</v>
      </c>
      <c r="D1023" s="2">
        <v>118.787878787878</v>
      </c>
      <c r="E1023" s="2">
        <v>2840</v>
      </c>
      <c r="F1023" t="s">
        <v>173</v>
      </c>
      <c r="G1023" s="14">
        <v>76.969696969696898</v>
      </c>
      <c r="H1023" s="2">
        <v>2933</v>
      </c>
      <c r="I1023" t="s">
        <v>173</v>
      </c>
      <c r="J1023" s="14">
        <v>105.454544</v>
      </c>
      <c r="K1023" s="299">
        <v>0.13991449669646328</v>
      </c>
      <c r="L1023" s="2">
        <v>248057</v>
      </c>
      <c r="M1023" s="27" t="s">
        <v>173</v>
      </c>
      <c r="N1023" s="2">
        <v>1032.72727272727</v>
      </c>
      <c r="O1023" s="2">
        <v>259700</v>
      </c>
      <c r="P1023" s="27" t="s">
        <v>173</v>
      </c>
      <c r="Q1023" s="14">
        <v>948.48484848484804</v>
      </c>
      <c r="R1023" s="2">
        <v>273556</v>
      </c>
      <c r="S1023" s="27" t="s">
        <v>173</v>
      </c>
      <c r="T1023" s="14">
        <v>804.24243200000001</v>
      </c>
      <c r="U1023" s="27">
        <v>0.10279492213483192</v>
      </c>
      <c r="V1023" s="2">
        <v>12392852</v>
      </c>
      <c r="W1023" s="27" t="s">
        <v>173</v>
      </c>
      <c r="X1023" s="2">
        <v>13533</v>
      </c>
      <c r="Y1023" s="2">
        <v>12717801</v>
      </c>
      <c r="Z1023" s="27" t="s">
        <v>173</v>
      </c>
      <c r="AA1023" s="14">
        <v>11122.42</v>
      </c>
      <c r="AB1023" s="2">
        <v>13103114</v>
      </c>
      <c r="AC1023" s="27" t="s">
        <v>173</v>
      </c>
      <c r="AD1023" s="14">
        <v>11237.58</v>
      </c>
      <c r="AE1023" s="27">
        <v>5.7000000000000002E-2</v>
      </c>
    </row>
    <row r="1024" spans="1:31" x14ac:dyDescent="0.3">
      <c r="A1024" t="s">
        <v>1585</v>
      </c>
      <c r="B1024" s="2">
        <v>1440</v>
      </c>
      <c r="C1024" s="299">
        <v>0.5596579867858531</v>
      </c>
      <c r="D1024" s="2">
        <v>138.18181818181799</v>
      </c>
      <c r="E1024" s="2">
        <v>1536</v>
      </c>
      <c r="F1024" s="299">
        <v>0.54084507042253516</v>
      </c>
      <c r="G1024" s="14">
        <v>101.212121212121</v>
      </c>
      <c r="H1024" s="2">
        <v>1664</v>
      </c>
      <c r="I1024" s="299">
        <v>0.5673371974087964</v>
      </c>
      <c r="J1024" s="14">
        <v>127.878784</v>
      </c>
      <c r="K1024" s="299">
        <v>0.15555555555555556</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1331</v>
      </c>
      <c r="B1025" s="2">
        <v>160</v>
      </c>
      <c r="C1025" s="299">
        <v>6.2184220753983679E-2</v>
      </c>
      <c r="D1025" s="2">
        <v>46.060606060605998</v>
      </c>
      <c r="E1025" s="2">
        <v>112</v>
      </c>
      <c r="F1025" s="299">
        <v>3.9436619718309862E-2</v>
      </c>
      <c r="G1025" s="14">
        <v>35.757575757575701</v>
      </c>
      <c r="H1025" s="2">
        <v>296</v>
      </c>
      <c r="I1025" s="299">
        <v>0.10092055915444936</v>
      </c>
      <c r="J1025" s="14">
        <v>81.212119999999999</v>
      </c>
      <c r="K1025" s="299">
        <v>0.85</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1324</v>
      </c>
      <c r="B1026" s="2">
        <v>173</v>
      </c>
      <c r="C1026" s="299">
        <v>6.723668869024485E-2</v>
      </c>
      <c r="D1026" s="2">
        <v>58.787878787878803</v>
      </c>
      <c r="E1026" s="2">
        <v>281</v>
      </c>
      <c r="F1026" s="299">
        <v>9.8943661971830979E-2</v>
      </c>
      <c r="G1026" s="2">
        <v>50.909090909090899</v>
      </c>
      <c r="H1026" s="2">
        <v>276</v>
      </c>
      <c r="I1026" s="299">
        <v>9.4101602454824407E-2</v>
      </c>
      <c r="J1026" s="14">
        <v>65.454544100000007</v>
      </c>
      <c r="K1026" s="299">
        <v>0.59537572254335258</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1325</v>
      </c>
      <c r="B1027" s="2">
        <v>206</v>
      </c>
      <c r="C1027" s="299">
        <v>8.0062184220753979E-2</v>
      </c>
      <c r="D1027" s="2">
        <v>54.545454545454497</v>
      </c>
      <c r="E1027" s="2">
        <v>330</v>
      </c>
      <c r="F1027" s="299">
        <v>0.11619718309859155</v>
      </c>
      <c r="G1027" s="14">
        <v>59.393939393939398</v>
      </c>
      <c r="H1027" s="2">
        <v>169</v>
      </c>
      <c r="I1027" s="299">
        <v>5.762018411183089E-2</v>
      </c>
      <c r="J1027" s="14">
        <v>55.151516000000001</v>
      </c>
      <c r="K1027" s="299">
        <v>-0.1796116504854369</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1326</v>
      </c>
      <c r="B1028" s="2">
        <v>408</v>
      </c>
      <c r="C1028" s="299">
        <v>0.15856976292265837</v>
      </c>
      <c r="D1028" s="2">
        <v>87.878787878787904</v>
      </c>
      <c r="E1028" s="2">
        <v>381</v>
      </c>
      <c r="F1028" s="299">
        <v>0.13415492957746478</v>
      </c>
      <c r="G1028" s="14">
        <v>70.909090909090907</v>
      </c>
      <c r="H1028" s="2">
        <v>359</v>
      </c>
      <c r="I1028" s="299">
        <v>0.12240027275826798</v>
      </c>
      <c r="J1028" s="14">
        <v>81.818183899999994</v>
      </c>
      <c r="K1028" s="299">
        <v>-0.12009803921568628</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1327</v>
      </c>
      <c r="B1029" s="2">
        <v>179</v>
      </c>
      <c r="C1029" s="299">
        <v>6.9568596968519233E-2</v>
      </c>
      <c r="D1029" s="2">
        <v>45.454545454545404</v>
      </c>
      <c r="E1029" s="2">
        <v>205</v>
      </c>
      <c r="F1029" s="299">
        <v>7.2183098591549297E-2</v>
      </c>
      <c r="G1029" s="14">
        <v>42.424242424242401</v>
      </c>
      <c r="H1029" s="2">
        <v>345</v>
      </c>
      <c r="I1029" s="299">
        <v>0.11762700306853051</v>
      </c>
      <c r="J1029" s="14">
        <v>59.393940000000001</v>
      </c>
      <c r="K1029" s="299">
        <v>0.92737430167597767</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1328</v>
      </c>
      <c r="B1030" s="2">
        <v>168</v>
      </c>
      <c r="C1030" s="299">
        <v>6.5293431791682857E-2</v>
      </c>
      <c r="D1030" s="2">
        <v>52.727272727272698</v>
      </c>
      <c r="E1030" s="2">
        <v>154</v>
      </c>
      <c r="F1030" s="299">
        <v>5.4225352112676053E-2</v>
      </c>
      <c r="G1030" s="14">
        <v>38.787878787878697</v>
      </c>
      <c r="H1030" s="2">
        <v>141</v>
      </c>
      <c r="I1030" s="299">
        <v>4.8073644732355952E-2</v>
      </c>
      <c r="J1030" s="14">
        <v>63.030304000000001</v>
      </c>
      <c r="K1030" s="299">
        <v>-0.16071428571428573</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1396</v>
      </c>
      <c r="B1031" s="2">
        <v>146</v>
      </c>
      <c r="C1031" s="299">
        <v>5.6743101438010105E-2</v>
      </c>
      <c r="D1031" s="2">
        <v>39.393939393939398</v>
      </c>
      <c r="E1031" s="2">
        <v>73</v>
      </c>
      <c r="F1031" s="299">
        <v>2.5704225352112677E-2</v>
      </c>
      <c r="G1031" s="14">
        <v>27.272727272727199</v>
      </c>
      <c r="H1031" s="2">
        <v>78</v>
      </c>
      <c r="I1031" s="299">
        <v>2.6593931128537335E-2</v>
      </c>
      <c r="J1031" s="14">
        <v>37.5757561</v>
      </c>
      <c r="K1031" s="299">
        <v>-0.46575342465753422</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1588</v>
      </c>
      <c r="B1032" s="2">
        <v>1133</v>
      </c>
      <c r="C1032" s="299">
        <v>0.4403420132141469</v>
      </c>
      <c r="D1032" s="2">
        <v>96.363636363636402</v>
      </c>
      <c r="E1032" s="2">
        <v>1304</v>
      </c>
      <c r="F1032" s="299">
        <v>0.45915492957746479</v>
      </c>
      <c r="G1032" s="14">
        <v>90.909090909090907</v>
      </c>
      <c r="H1032" s="2">
        <v>1269</v>
      </c>
      <c r="I1032" s="299">
        <v>0.43266280259120354</v>
      </c>
      <c r="J1032" s="14">
        <v>113.939392</v>
      </c>
      <c r="K1032" s="299">
        <v>0.12003530450132392</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1331</v>
      </c>
      <c r="B1033" s="2">
        <v>109</v>
      </c>
      <c r="C1033" s="299">
        <v>4.236300038865138E-2</v>
      </c>
      <c r="D1033" s="2">
        <v>41.818181818181799</v>
      </c>
      <c r="E1033" s="2">
        <v>9</v>
      </c>
      <c r="F1033" s="299">
        <v>3.1690140845070424E-3</v>
      </c>
      <c r="G1033" s="14">
        <v>8.4848484848484809</v>
      </c>
      <c r="H1033" s="2">
        <v>124</v>
      </c>
      <c r="I1033" s="299">
        <v>4.2277531537674738E-2</v>
      </c>
      <c r="J1033" s="14">
        <v>52.121212</v>
      </c>
      <c r="K1033" s="299">
        <v>0.13761467889908258</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1324</v>
      </c>
      <c r="B1034" s="2">
        <v>140</v>
      </c>
      <c r="C1034" s="299">
        <v>5.4411193159735714E-2</v>
      </c>
      <c r="D1034" s="2">
        <v>60</v>
      </c>
      <c r="E1034" s="2">
        <v>93</v>
      </c>
      <c r="F1034" s="299">
        <v>3.2746478873239435E-2</v>
      </c>
      <c r="G1034" s="14">
        <v>35.757575757575701</v>
      </c>
      <c r="H1034" s="2">
        <v>121</v>
      </c>
      <c r="I1034" s="299">
        <v>4.1254688032730989E-2</v>
      </c>
      <c r="J1034" s="14">
        <v>41.212119999999999</v>
      </c>
      <c r="K1034" s="299">
        <v>-0.1357142857142857</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1325</v>
      </c>
      <c r="B1035" s="2">
        <v>175</v>
      </c>
      <c r="C1035" s="299">
        <v>6.8013991449669645E-2</v>
      </c>
      <c r="D1035" s="2">
        <v>65.454545454545396</v>
      </c>
      <c r="E1035" s="2">
        <v>274</v>
      </c>
      <c r="F1035" s="299">
        <v>9.6478873239436616E-2</v>
      </c>
      <c r="G1035" s="14">
        <v>62.424242424242401</v>
      </c>
      <c r="H1035" s="2">
        <v>217</v>
      </c>
      <c r="I1035" s="299">
        <v>7.3985680190930783E-2</v>
      </c>
      <c r="J1035" s="14">
        <v>71.515150000000006</v>
      </c>
      <c r="K1035" s="299">
        <v>0.24</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1326</v>
      </c>
      <c r="B1036" s="2">
        <v>231</v>
      </c>
      <c r="C1036" s="299">
        <v>8.977846871356393E-2</v>
      </c>
      <c r="D1036" s="2">
        <v>75.757575757575694</v>
      </c>
      <c r="E1036" s="2">
        <v>393</v>
      </c>
      <c r="F1036" s="299">
        <v>0.13838028169014085</v>
      </c>
      <c r="G1036" s="14">
        <v>71.515151515151501</v>
      </c>
      <c r="H1036" s="2">
        <v>242</v>
      </c>
      <c r="I1036" s="299">
        <v>8.2509376065461978E-2</v>
      </c>
      <c r="J1036" s="14">
        <v>76.363640000000004</v>
      </c>
      <c r="K1036" s="299">
        <v>4.7619047619047616E-2</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1327</v>
      </c>
      <c r="B1037" s="2">
        <v>325</v>
      </c>
      <c r="C1037" s="299">
        <v>0.12631169840652934</v>
      </c>
      <c r="D1037" s="2">
        <v>86.6666666666666</v>
      </c>
      <c r="E1037" s="2">
        <v>296</v>
      </c>
      <c r="F1037" s="299">
        <v>0.10422535211267606</v>
      </c>
      <c r="G1037" s="14">
        <v>67.272727272727195</v>
      </c>
      <c r="H1037" s="2">
        <v>378</v>
      </c>
      <c r="I1037" s="299">
        <v>0.12887828162291171</v>
      </c>
      <c r="J1037" s="14">
        <v>77.575760000000002</v>
      </c>
      <c r="K1037" s="299">
        <v>0.16307692307692306</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1328</v>
      </c>
      <c r="B1038" s="2">
        <v>82</v>
      </c>
      <c r="C1038" s="299">
        <v>3.1869413136416634E-2</v>
      </c>
      <c r="D1038" s="2">
        <v>42.424242424242401</v>
      </c>
      <c r="E1038" s="2">
        <v>126</v>
      </c>
      <c r="F1038" s="299">
        <v>4.4366197183098595E-2</v>
      </c>
      <c r="G1038" s="14">
        <v>43.030303030303003</v>
      </c>
      <c r="H1038" s="2">
        <v>90</v>
      </c>
      <c r="I1038" s="299">
        <v>3.068530514831231E-2</v>
      </c>
      <c r="J1038" s="14">
        <v>44.848483999999999</v>
      </c>
      <c r="K1038" s="299">
        <v>9.7560975609756101E-2</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1396</v>
      </c>
      <c r="B1039" s="2">
        <v>71</v>
      </c>
      <c r="C1039" s="299">
        <v>2.7594247959580258E-2</v>
      </c>
      <c r="D1039" s="2">
        <v>38.787878787878697</v>
      </c>
      <c r="E1039" s="2">
        <v>113</v>
      </c>
      <c r="F1039" s="299">
        <v>3.97887323943662E-2</v>
      </c>
      <c r="G1039" s="14">
        <v>27.878787878787801</v>
      </c>
      <c r="H1039" s="2">
        <v>97</v>
      </c>
      <c r="I1039" s="299">
        <v>3.3071939993181046E-2</v>
      </c>
      <c r="J1039" s="14">
        <v>36.363636</v>
      </c>
      <c r="K1039" s="299">
        <v>0.36619718309859156</v>
      </c>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297" t="s">
        <v>1911</v>
      </c>
      <c r="B1041" s="297"/>
      <c r="C1041" s="297"/>
      <c r="D1041" s="297"/>
      <c r="E1041" s="297"/>
      <c r="F1041" s="297"/>
      <c r="G1041" s="297"/>
      <c r="H1041" s="297"/>
      <c r="I1041" s="297"/>
      <c r="J1041" s="297"/>
      <c r="K1041" s="297"/>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98" t="s">
        <v>1703</v>
      </c>
      <c r="C1042" s="298"/>
      <c r="D1042" s="298" t="s">
        <v>1704</v>
      </c>
      <c r="E1042" s="298" t="s">
        <v>1703</v>
      </c>
      <c r="F1042" s="298"/>
      <c r="G1042" s="298" t="s">
        <v>1704</v>
      </c>
      <c r="H1042" s="298" t="s">
        <v>1703</v>
      </c>
      <c r="I1042" s="298"/>
      <c r="J1042" s="298" t="s">
        <v>1704</v>
      </c>
      <c r="K1042" t="s">
        <v>173</v>
      </c>
      <c r="L1042" s="207" t="s">
        <v>1703</v>
      </c>
      <c r="M1042" s="207"/>
      <c r="N1042" s="207" t="s">
        <v>1704</v>
      </c>
      <c r="O1042" s="207" t="s">
        <v>1703</v>
      </c>
      <c r="P1042" s="207"/>
      <c r="Q1042" s="207" t="s">
        <v>1704</v>
      </c>
      <c r="R1042" s="207" t="s">
        <v>1703</v>
      </c>
      <c r="S1042" s="207"/>
      <c r="T1042" s="207" t="s">
        <v>1704</v>
      </c>
      <c r="U1042" t="s">
        <v>173</v>
      </c>
      <c r="V1042" s="207" t="s">
        <v>1703</v>
      </c>
      <c r="W1042" s="207"/>
      <c r="X1042" s="207" t="s">
        <v>1704</v>
      </c>
      <c r="Y1042" s="207" t="s">
        <v>1703</v>
      </c>
      <c r="Z1042" s="207"/>
      <c r="AA1042" s="207" t="s">
        <v>1704</v>
      </c>
      <c r="AB1042" s="207" t="s">
        <v>1703</v>
      </c>
      <c r="AC1042" s="207"/>
      <c r="AD1042" s="207" t="s">
        <v>1704</v>
      </c>
      <c r="AE1042" t="s">
        <v>173</v>
      </c>
    </row>
    <row r="1043" spans="1:31" x14ac:dyDescent="0.3">
      <c r="A1043" t="s">
        <v>1912</v>
      </c>
      <c r="B1043" s="14">
        <v>4.24</v>
      </c>
      <c r="C1043" t="s">
        <v>173</v>
      </c>
      <c r="D1043" s="14">
        <v>0.18787878787878001</v>
      </c>
      <c r="E1043" s="14">
        <v>4.2699999999999996</v>
      </c>
      <c r="F1043" t="s">
        <v>173</v>
      </c>
      <c r="G1043" s="14">
        <v>0.1090909090909</v>
      </c>
      <c r="H1043" s="14">
        <v>4.09</v>
      </c>
      <c r="I1043" t="s">
        <v>173</v>
      </c>
      <c r="J1043" s="14">
        <v>0.13333333999999999</v>
      </c>
      <c r="K1043" s="299">
        <v>-3.537735849056612E-2</v>
      </c>
      <c r="L1043" s="14">
        <v>3.14</v>
      </c>
      <c r="M1043" s="27" t="s">
        <v>173</v>
      </c>
      <c r="N1043" s="14">
        <v>1.212121212121E-2</v>
      </c>
      <c r="O1043" s="14">
        <v>3.21</v>
      </c>
      <c r="P1043" s="27" t="s">
        <v>173</v>
      </c>
      <c r="Q1043" s="14">
        <v>1.212121212121E-2</v>
      </c>
      <c r="R1043" s="14">
        <v>3.15</v>
      </c>
      <c r="S1043" s="27" t="s">
        <v>173</v>
      </c>
      <c r="T1043" s="14">
        <v>1.21212117E-2</v>
      </c>
      <c r="U1043" s="27">
        <v>3.1847133757961104E-3</v>
      </c>
      <c r="V1043" s="14">
        <v>2.89</v>
      </c>
      <c r="W1043" s="27" t="s">
        <v>173</v>
      </c>
      <c r="X1043" s="14">
        <v>0.01</v>
      </c>
      <c r="Y1043" s="14">
        <v>2.96</v>
      </c>
      <c r="Z1043" s="27" t="s">
        <v>173</v>
      </c>
      <c r="AA1043" s="14">
        <v>0.01</v>
      </c>
      <c r="AB1043" s="14">
        <v>2.94</v>
      </c>
      <c r="AC1043" s="27" t="s">
        <v>173</v>
      </c>
      <c r="AD1043" s="14">
        <v>0.01</v>
      </c>
      <c r="AE1043" s="27">
        <v>1.7000000000000001E-2</v>
      </c>
    </row>
    <row r="1044" spans="1:31" x14ac:dyDescent="0.3">
      <c r="A1044" t="s">
        <v>1913</v>
      </c>
      <c r="B1044" s="14">
        <v>4.17</v>
      </c>
      <c r="C1044" t="s">
        <v>173</v>
      </c>
      <c r="D1044" s="14">
        <v>0.18787878787878001</v>
      </c>
      <c r="E1044" s="14">
        <v>3.98</v>
      </c>
      <c r="F1044" t="s">
        <v>173</v>
      </c>
      <c r="G1044" s="14">
        <v>0.15757575757574999</v>
      </c>
      <c r="H1044" s="14">
        <v>3.88</v>
      </c>
      <c r="I1044" t="s">
        <v>173</v>
      </c>
      <c r="J1044" s="14">
        <v>0.212121218</v>
      </c>
      <c r="K1044" s="299">
        <v>-6.9544364508393297E-2</v>
      </c>
      <c r="L1044" s="14">
        <v>3.1</v>
      </c>
      <c r="M1044" s="27" t="s">
        <v>173</v>
      </c>
      <c r="N1044" s="14">
        <v>1.818181818181E-2</v>
      </c>
      <c r="O1044" s="14">
        <v>3.14</v>
      </c>
      <c r="P1044" s="27" t="s">
        <v>173</v>
      </c>
      <c r="Q1044" s="14">
        <v>1.818181818181E-2</v>
      </c>
      <c r="R1044" s="14">
        <v>3.13</v>
      </c>
      <c r="S1044" s="27" t="s">
        <v>173</v>
      </c>
      <c r="T1044" s="14">
        <v>1.81818176E-2</v>
      </c>
      <c r="U1044" s="27">
        <v>9.6774193548386459E-3</v>
      </c>
      <c r="V1044" s="14">
        <v>2.97</v>
      </c>
      <c r="W1044" s="27" t="s">
        <v>173</v>
      </c>
      <c r="X1044" s="14">
        <v>0.01</v>
      </c>
      <c r="Y1044" s="14">
        <v>3</v>
      </c>
      <c r="Z1044" s="27" t="s">
        <v>173</v>
      </c>
      <c r="AA1044" s="14">
        <v>0.01</v>
      </c>
      <c r="AB1044" s="14">
        <v>3.01</v>
      </c>
      <c r="AC1044" s="27" t="s">
        <v>173</v>
      </c>
      <c r="AD1044" s="14">
        <v>0.01</v>
      </c>
      <c r="AE1044" s="27">
        <v>1.2999999999999999E-2</v>
      </c>
    </row>
    <row r="1045" spans="1:31" x14ac:dyDescent="0.3">
      <c r="A1045" t="s">
        <v>1914</v>
      </c>
      <c r="B1045" s="14">
        <v>4.33</v>
      </c>
      <c r="C1045" t="s">
        <v>173</v>
      </c>
      <c r="D1045" s="14">
        <v>0.34545454545454002</v>
      </c>
      <c r="E1045" s="14">
        <v>4.6100000000000003</v>
      </c>
      <c r="F1045" t="s">
        <v>173</v>
      </c>
      <c r="G1045" s="14">
        <v>0.15151515151514999</v>
      </c>
      <c r="H1045" s="14">
        <v>4.37</v>
      </c>
      <c r="I1045" t="s">
        <v>173</v>
      </c>
      <c r="J1045" s="14">
        <v>0.20606060000000001</v>
      </c>
      <c r="K1045" s="299">
        <v>9.2378752886836113E-3</v>
      </c>
      <c r="L1045" s="14">
        <v>3.2</v>
      </c>
      <c r="M1045" s="27" t="s">
        <v>173</v>
      </c>
      <c r="N1045" s="14">
        <v>2.4242424242419999E-2</v>
      </c>
      <c r="O1045" s="14">
        <v>3.3</v>
      </c>
      <c r="P1045" s="27" t="s">
        <v>173</v>
      </c>
      <c r="Q1045" s="14">
        <v>2.4242424242419999E-2</v>
      </c>
      <c r="R1045" s="14">
        <v>3.18</v>
      </c>
      <c r="S1045" s="27" t="s">
        <v>173</v>
      </c>
      <c r="T1045" s="14">
        <v>2.4242423499999999E-2</v>
      </c>
      <c r="U1045" s="27">
        <v>-6.2500000000000056E-3</v>
      </c>
      <c r="V1045" s="14">
        <v>2.79</v>
      </c>
      <c r="W1045" s="27" t="s">
        <v>173</v>
      </c>
      <c r="X1045" s="14">
        <v>0.02</v>
      </c>
      <c r="Y1045" s="14">
        <v>2.91</v>
      </c>
      <c r="Z1045" s="27" t="s">
        <v>173</v>
      </c>
      <c r="AA1045" s="14">
        <v>0.01</v>
      </c>
      <c r="AB1045" s="14">
        <v>2.85</v>
      </c>
      <c r="AC1045" s="27" t="s">
        <v>173</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297" t="s">
        <v>1915</v>
      </c>
      <c r="B1047" s="297"/>
      <c r="C1047" s="297"/>
      <c r="D1047" s="297"/>
      <c r="E1047" s="297"/>
      <c r="F1047" s="297"/>
      <c r="G1047" s="297"/>
      <c r="H1047" s="297"/>
      <c r="I1047" s="297"/>
      <c r="J1047" s="297"/>
      <c r="K1047" s="297"/>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98" t="s">
        <v>1703</v>
      </c>
      <c r="C1048" s="298"/>
      <c r="D1048" s="298" t="s">
        <v>1704</v>
      </c>
      <c r="E1048" s="298" t="s">
        <v>1703</v>
      </c>
      <c r="F1048" s="298"/>
      <c r="G1048" s="298" t="s">
        <v>1704</v>
      </c>
      <c r="H1048" s="298" t="s">
        <v>1703</v>
      </c>
      <c r="I1048" s="298"/>
      <c r="J1048" s="298" t="s">
        <v>1704</v>
      </c>
      <c r="K1048" t="s">
        <v>173</v>
      </c>
      <c r="L1048" s="207" t="s">
        <v>1703</v>
      </c>
      <c r="M1048" s="207"/>
      <c r="N1048" s="207" t="s">
        <v>1704</v>
      </c>
      <c r="O1048" s="207" t="s">
        <v>1703</v>
      </c>
      <c r="P1048" s="207"/>
      <c r="Q1048" s="207" t="s">
        <v>1704</v>
      </c>
      <c r="R1048" s="207" t="s">
        <v>1703</v>
      </c>
      <c r="S1048" s="207"/>
      <c r="T1048" s="207" t="s">
        <v>1704</v>
      </c>
      <c r="U1048" t="s">
        <v>173</v>
      </c>
      <c r="V1048" s="207" t="s">
        <v>1703</v>
      </c>
      <c r="W1048" s="207"/>
      <c r="X1048" s="207" t="s">
        <v>1704</v>
      </c>
      <c r="Y1048" s="207" t="s">
        <v>1703</v>
      </c>
      <c r="Z1048" s="207"/>
      <c r="AA1048" s="207" t="s">
        <v>1704</v>
      </c>
      <c r="AB1048" s="207" t="s">
        <v>1703</v>
      </c>
      <c r="AC1048" s="207"/>
      <c r="AD1048" s="207" t="s">
        <v>1704</v>
      </c>
      <c r="AE1048" t="s">
        <v>173</v>
      </c>
    </row>
    <row r="1049" spans="1:31" x14ac:dyDescent="0.3">
      <c r="A1049" t="s">
        <v>175</v>
      </c>
      <c r="B1049" s="2">
        <v>2573</v>
      </c>
      <c r="C1049" t="s">
        <v>173</v>
      </c>
      <c r="D1049" s="2">
        <v>118.787878787878</v>
      </c>
      <c r="E1049" s="2">
        <v>2840</v>
      </c>
      <c r="F1049" t="s">
        <v>173</v>
      </c>
      <c r="G1049" s="14">
        <v>76.969696969696898</v>
      </c>
      <c r="H1049" s="2">
        <v>2933</v>
      </c>
      <c r="I1049" t="s">
        <v>173</v>
      </c>
      <c r="J1049" s="14">
        <v>105.454544</v>
      </c>
      <c r="K1049" s="299">
        <v>0.13991449669646328</v>
      </c>
      <c r="L1049" s="2">
        <v>248057</v>
      </c>
      <c r="M1049" s="27" t="s">
        <v>173</v>
      </c>
      <c r="N1049" s="2">
        <v>1032.72727272727</v>
      </c>
      <c r="O1049" s="2">
        <v>259700</v>
      </c>
      <c r="P1049" s="27" t="s">
        <v>173</v>
      </c>
      <c r="Q1049" s="14">
        <v>948.48484848484804</v>
      </c>
      <c r="R1049" s="2">
        <v>273556</v>
      </c>
      <c r="S1049" s="27" t="s">
        <v>173</v>
      </c>
      <c r="T1049" s="14">
        <v>804.24243200000001</v>
      </c>
      <c r="U1049" s="27">
        <v>0.10279492213483192</v>
      </c>
      <c r="V1049" s="2">
        <v>12392852</v>
      </c>
      <c r="W1049" s="27" t="s">
        <v>173</v>
      </c>
      <c r="X1049" s="2">
        <v>13533</v>
      </c>
      <c r="Y1049" s="2">
        <v>12717801</v>
      </c>
      <c r="Z1049" s="27" t="s">
        <v>173</v>
      </c>
      <c r="AA1049" s="14">
        <v>11122.42</v>
      </c>
      <c r="AB1049" s="2">
        <v>13103114</v>
      </c>
      <c r="AC1049" s="27" t="s">
        <v>173</v>
      </c>
      <c r="AD1049" s="14">
        <v>11237.58</v>
      </c>
      <c r="AE1049" s="27">
        <v>5.7000000000000002E-2</v>
      </c>
    </row>
    <row r="1050" spans="1:31" x14ac:dyDescent="0.3">
      <c r="A1050" t="s">
        <v>1585</v>
      </c>
      <c r="B1050" s="2">
        <v>1440</v>
      </c>
      <c r="C1050" s="299">
        <v>0.5596579867858531</v>
      </c>
      <c r="D1050" s="2">
        <v>138.18181818181799</v>
      </c>
      <c r="E1050" s="2">
        <v>1536</v>
      </c>
      <c r="F1050" s="299">
        <v>0.54084507042253516</v>
      </c>
      <c r="G1050" s="14">
        <v>101.212121212121</v>
      </c>
      <c r="H1050" s="2">
        <v>1664</v>
      </c>
      <c r="I1050" s="299">
        <v>0.5673371974087964</v>
      </c>
      <c r="J1050" s="14">
        <v>127.878784</v>
      </c>
      <c r="K1050" s="299">
        <v>0.15555555555555556</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1916</v>
      </c>
      <c r="B1051" s="2">
        <v>495</v>
      </c>
      <c r="C1051" s="299">
        <v>0.19238243295763699</v>
      </c>
      <c r="D1051" s="2">
        <v>93.3333333333333</v>
      </c>
      <c r="E1051" s="2">
        <v>521</v>
      </c>
      <c r="F1051" s="299">
        <v>0.18345070422535212</v>
      </c>
      <c r="G1051" s="14">
        <v>71.515151515151501</v>
      </c>
      <c r="H1051" s="2">
        <v>659</v>
      </c>
      <c r="I1051" s="299">
        <v>0.22468462325264235</v>
      </c>
      <c r="J1051" s="14">
        <v>104.242424</v>
      </c>
      <c r="K1051" s="299">
        <v>0.33131313131313134</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1917</v>
      </c>
      <c r="B1052" s="2">
        <v>767</v>
      </c>
      <c r="C1052" s="299">
        <v>0.29809560823940923</v>
      </c>
      <c r="D1052" s="2">
        <v>97.575757575757606</v>
      </c>
      <c r="E1052" s="2">
        <v>828</v>
      </c>
      <c r="F1052" s="299">
        <v>0.29154929577464789</v>
      </c>
      <c r="G1052" s="14">
        <v>92.727272727272705</v>
      </c>
      <c r="H1052" s="2">
        <v>788</v>
      </c>
      <c r="I1052" s="299">
        <v>0.26866689396522331</v>
      </c>
      <c r="J1052" s="14">
        <v>94.545455899999993</v>
      </c>
      <c r="K1052" s="299">
        <v>2.7379400260756193E-2</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1918</v>
      </c>
      <c r="B1053" s="2">
        <v>142</v>
      </c>
      <c r="C1053" s="299">
        <v>5.5188495919160516E-2</v>
      </c>
      <c r="D1053" s="2">
        <v>44.2424242424242</v>
      </c>
      <c r="E1053" s="2">
        <v>134</v>
      </c>
      <c r="F1053" s="299">
        <v>4.7183098591549295E-2</v>
      </c>
      <c r="G1053" s="14">
        <v>36.363636363636303</v>
      </c>
      <c r="H1053" s="2">
        <v>200</v>
      </c>
      <c r="I1053" s="299">
        <v>6.8189566996249576E-2</v>
      </c>
      <c r="J1053" s="14">
        <v>66.060609999999997</v>
      </c>
      <c r="K1053" s="299">
        <v>0.40845070422535212</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1919</v>
      </c>
      <c r="B1054" s="2">
        <v>26</v>
      </c>
      <c r="C1054" s="299">
        <v>1.0104935872522347E-2</v>
      </c>
      <c r="D1054" s="2">
        <v>20</v>
      </c>
      <c r="E1054" s="2">
        <v>28</v>
      </c>
      <c r="F1054" s="299">
        <v>9.8591549295774655E-3</v>
      </c>
      <c r="G1054" s="14">
        <v>16.969696969696901</v>
      </c>
      <c r="H1054" s="2">
        <v>11</v>
      </c>
      <c r="I1054" s="299">
        <v>3.7504261847937266E-3</v>
      </c>
      <c r="J1054" s="14">
        <v>10.909091</v>
      </c>
      <c r="K1054" s="299">
        <v>-0.57692307692307687</v>
      </c>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1920</v>
      </c>
      <c r="B1055" s="2">
        <v>10</v>
      </c>
      <c r="C1055" s="299">
        <v>3.88651379712398E-3</v>
      </c>
      <c r="D1055" s="2">
        <v>10.303030303030299</v>
      </c>
      <c r="E1055" s="2">
        <v>25</v>
      </c>
      <c r="F1055" s="299">
        <v>8.8028169014084511E-3</v>
      </c>
      <c r="G1055" s="14">
        <v>14.545454545454501</v>
      </c>
      <c r="H1055" s="2">
        <v>6</v>
      </c>
      <c r="I1055" s="299">
        <v>2.0456870098874871E-3</v>
      </c>
      <c r="J1055" s="14">
        <v>4.8484850000000002</v>
      </c>
      <c r="K1055" s="299">
        <v>-0.4</v>
      </c>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1588</v>
      </c>
      <c r="B1056" s="2">
        <v>1133</v>
      </c>
      <c r="C1056" s="299">
        <v>0.4403420132141469</v>
      </c>
      <c r="D1056" s="2">
        <v>96.363636363636402</v>
      </c>
      <c r="E1056" s="2">
        <v>1304</v>
      </c>
      <c r="F1056" s="299">
        <v>0.45915492957746479</v>
      </c>
      <c r="G1056" s="14">
        <v>90.909090909090907</v>
      </c>
      <c r="H1056" s="2">
        <v>1269</v>
      </c>
      <c r="I1056" s="299">
        <v>0.43266280259120354</v>
      </c>
      <c r="J1056" s="14">
        <v>113.939392</v>
      </c>
      <c r="K1056" s="299">
        <v>0.12003530450132392</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1916</v>
      </c>
      <c r="B1057" s="2">
        <v>234</v>
      </c>
      <c r="C1057" s="299">
        <v>9.0944422852701129E-2</v>
      </c>
      <c r="D1057" s="2">
        <v>70.909090909090907</v>
      </c>
      <c r="E1057" s="2">
        <v>172</v>
      </c>
      <c r="F1057" s="299">
        <v>6.0563380281690143E-2</v>
      </c>
      <c r="G1057" s="14">
        <v>52.727272727272698</v>
      </c>
      <c r="H1057" s="2">
        <v>227</v>
      </c>
      <c r="I1057" s="299">
        <v>7.7395158540743261E-2</v>
      </c>
      <c r="J1057" s="14">
        <v>61.212119999999999</v>
      </c>
      <c r="K1057" s="299">
        <v>-2.9914529914529916E-2</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1917</v>
      </c>
      <c r="B1058" s="2">
        <v>582</v>
      </c>
      <c r="C1058" s="299">
        <v>0.22619510299261564</v>
      </c>
      <c r="D1058" s="2">
        <v>102.424242424242</v>
      </c>
      <c r="E1058" s="2">
        <v>747</v>
      </c>
      <c r="F1058" s="299">
        <v>0.26302816901408449</v>
      </c>
      <c r="G1058" s="14">
        <v>87.878787878787904</v>
      </c>
      <c r="H1058" s="2">
        <v>783</v>
      </c>
      <c r="I1058" s="299">
        <v>0.2669621547903171</v>
      </c>
      <c r="J1058" s="14">
        <v>93.939390000000003</v>
      </c>
      <c r="K1058" s="299">
        <v>0.34536082474226804</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1918</v>
      </c>
      <c r="B1059" s="2">
        <v>220</v>
      </c>
      <c r="C1059" s="299">
        <v>8.5503303536727554E-2</v>
      </c>
      <c r="D1059" s="2">
        <v>72.121212121212096</v>
      </c>
      <c r="E1059" s="2">
        <v>294</v>
      </c>
      <c r="F1059" s="299">
        <v>0.10352112676056338</v>
      </c>
      <c r="G1059" s="14">
        <v>66.060606060606005</v>
      </c>
      <c r="H1059" s="2">
        <v>205</v>
      </c>
      <c r="I1059" s="299">
        <v>6.9894306171155815E-2</v>
      </c>
      <c r="J1059" s="14">
        <v>53.3333321</v>
      </c>
      <c r="K1059" s="299">
        <v>-6.8181818181818177E-2</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1919</v>
      </c>
      <c r="B1060" s="2">
        <v>97</v>
      </c>
      <c r="C1060" s="299">
        <v>3.7699183832102606E-2</v>
      </c>
      <c r="D1060" s="2">
        <v>46.6666666666666</v>
      </c>
      <c r="E1060" s="2">
        <v>64</v>
      </c>
      <c r="F1060" s="299">
        <v>2.2535211267605635E-2</v>
      </c>
      <c r="G1060" s="14">
        <v>18.7878787878787</v>
      </c>
      <c r="H1060" s="2">
        <v>54</v>
      </c>
      <c r="I1060" s="299">
        <v>1.8411183088987385E-2</v>
      </c>
      <c r="J1060" s="14">
        <v>28.484848</v>
      </c>
      <c r="K1060" s="299">
        <v>-0.44329896907216493</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1920</v>
      </c>
      <c r="B1061" s="2">
        <v>0</v>
      </c>
      <c r="C1061" s="299">
        <v>0</v>
      </c>
      <c r="D1061" s="2">
        <v>80</v>
      </c>
      <c r="E1061" s="2">
        <v>27</v>
      </c>
      <c r="F1061" s="299">
        <v>9.5070422535211262E-3</v>
      </c>
      <c r="G1061" s="14">
        <v>16.969696969696901</v>
      </c>
      <c r="H1061" s="2">
        <v>0</v>
      </c>
      <c r="I1061" s="299">
        <v>0</v>
      </c>
      <c r="J1061" s="14">
        <v>12.727273</v>
      </c>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297" t="s">
        <v>1921</v>
      </c>
      <c r="B1063" s="297"/>
      <c r="C1063" s="297"/>
      <c r="D1063" s="297"/>
      <c r="E1063" s="297"/>
      <c r="F1063" s="297"/>
      <c r="G1063" s="297"/>
      <c r="H1063" s="297"/>
      <c r="I1063" s="297"/>
      <c r="J1063" s="297"/>
      <c r="K1063" s="297"/>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98" t="s">
        <v>1703</v>
      </c>
      <c r="C1064" s="298"/>
      <c r="D1064" s="298" t="s">
        <v>1704</v>
      </c>
      <c r="E1064" s="298" t="s">
        <v>1703</v>
      </c>
      <c r="F1064" s="298"/>
      <c r="G1064" s="298" t="s">
        <v>1704</v>
      </c>
      <c r="H1064" s="298" t="s">
        <v>1703</v>
      </c>
      <c r="I1064" s="298"/>
      <c r="J1064" s="298" t="s">
        <v>1704</v>
      </c>
      <c r="K1064" t="s">
        <v>173</v>
      </c>
      <c r="L1064" s="207" t="s">
        <v>1703</v>
      </c>
      <c r="M1064" s="207"/>
      <c r="N1064" s="207" t="s">
        <v>1704</v>
      </c>
      <c r="O1064" s="207" t="s">
        <v>1703</v>
      </c>
      <c r="P1064" s="207"/>
      <c r="Q1064" s="207" t="s">
        <v>1704</v>
      </c>
      <c r="R1064" s="207" t="s">
        <v>1703</v>
      </c>
      <c r="S1064" s="207"/>
      <c r="T1064" s="207" t="s">
        <v>1704</v>
      </c>
      <c r="U1064" t="s">
        <v>173</v>
      </c>
      <c r="V1064" s="207" t="s">
        <v>1703</v>
      </c>
      <c r="W1064" s="207"/>
      <c r="X1064" s="207" t="s">
        <v>1704</v>
      </c>
      <c r="Y1064" s="207" t="s">
        <v>1703</v>
      </c>
      <c r="Z1064" s="207"/>
      <c r="AA1064" s="207" t="s">
        <v>1704</v>
      </c>
      <c r="AB1064" s="207" t="s">
        <v>1703</v>
      </c>
      <c r="AC1064" s="207"/>
      <c r="AD1064" s="207" t="s">
        <v>1704</v>
      </c>
      <c r="AE1064" t="s">
        <v>173</v>
      </c>
    </row>
    <row r="1065" spans="1:31" x14ac:dyDescent="0.3">
      <c r="A1065" t="s">
        <v>175</v>
      </c>
      <c r="B1065" s="2">
        <v>2573</v>
      </c>
      <c r="C1065" t="s">
        <v>173</v>
      </c>
      <c r="D1065" s="2">
        <v>118.787878787878</v>
      </c>
      <c r="E1065" s="2">
        <v>2840</v>
      </c>
      <c r="F1065" t="s">
        <v>173</v>
      </c>
      <c r="G1065" s="14">
        <v>76.969696969696898</v>
      </c>
      <c r="H1065" s="2">
        <v>2933</v>
      </c>
      <c r="I1065" t="s">
        <v>173</v>
      </c>
      <c r="J1065" s="14">
        <v>105.454544</v>
      </c>
      <c r="K1065" s="299">
        <v>0.13991449669646328</v>
      </c>
      <c r="L1065" s="2">
        <v>248057</v>
      </c>
      <c r="M1065" s="27" t="s">
        <v>173</v>
      </c>
      <c r="N1065" s="2">
        <v>1032.72727272727</v>
      </c>
      <c r="O1065" s="2">
        <v>259700</v>
      </c>
      <c r="P1065" s="27" t="s">
        <v>173</v>
      </c>
      <c r="Q1065" s="14">
        <v>948.48484848484804</v>
      </c>
      <c r="R1065" s="2">
        <v>273556</v>
      </c>
      <c r="S1065" s="27" t="s">
        <v>173</v>
      </c>
      <c r="T1065" s="14">
        <v>804.24243200000001</v>
      </c>
      <c r="U1065" s="27">
        <v>0.10279492213483192</v>
      </c>
      <c r="V1065" s="2">
        <v>12392852</v>
      </c>
      <c r="W1065" s="27" t="s">
        <v>173</v>
      </c>
      <c r="X1065" s="2">
        <v>13533</v>
      </c>
      <c r="Y1065" s="2">
        <v>12717801</v>
      </c>
      <c r="Z1065" s="27" t="s">
        <v>173</v>
      </c>
      <c r="AA1065" s="14">
        <v>11122.42</v>
      </c>
      <c r="AB1065" s="2">
        <v>13103114</v>
      </c>
      <c r="AC1065" s="27" t="s">
        <v>173</v>
      </c>
      <c r="AD1065" s="14">
        <v>11237.58</v>
      </c>
      <c r="AE1065" s="27">
        <v>5.7000000000000002E-2</v>
      </c>
    </row>
    <row r="1066" spans="1:31" x14ac:dyDescent="0.3">
      <c r="A1066" t="s">
        <v>1585</v>
      </c>
      <c r="B1066" s="2">
        <v>1440</v>
      </c>
      <c r="C1066" s="299">
        <v>0.5596579867858531</v>
      </c>
      <c r="D1066" s="2">
        <v>138.18181818181799</v>
      </c>
      <c r="E1066" s="2">
        <v>1536</v>
      </c>
      <c r="F1066" s="299">
        <v>0.54084507042253516</v>
      </c>
      <c r="G1066" s="14">
        <v>101.212121212121</v>
      </c>
      <c r="H1066" s="2">
        <v>1664</v>
      </c>
      <c r="I1066" s="299">
        <v>0.5673371974087964</v>
      </c>
      <c r="J1066" s="14">
        <v>127.878784</v>
      </c>
      <c r="K1066" s="299">
        <v>0.15555555555555556</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1922</v>
      </c>
      <c r="B1067" s="2">
        <v>235</v>
      </c>
      <c r="C1067" s="299">
        <v>9.1333074232413519E-2</v>
      </c>
      <c r="D1067" s="2">
        <v>64.848484848484802</v>
      </c>
      <c r="E1067" s="2">
        <v>307</v>
      </c>
      <c r="F1067" s="299">
        <v>0.10809859154929577</v>
      </c>
      <c r="G1067" s="14">
        <v>60</v>
      </c>
      <c r="H1067" s="2">
        <v>230</v>
      </c>
      <c r="I1067" s="299">
        <v>7.841800204568701E-2</v>
      </c>
      <c r="J1067" s="14">
        <v>75.151510000000002</v>
      </c>
      <c r="K1067" s="299">
        <v>-2.1276595744680851E-2</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1923</v>
      </c>
      <c r="B1068" s="2">
        <v>177</v>
      </c>
      <c r="C1068" s="299">
        <v>6.8791294209094439E-2</v>
      </c>
      <c r="D1068" s="2">
        <v>62.424242424242401</v>
      </c>
      <c r="E1068" s="2">
        <v>260</v>
      </c>
      <c r="F1068" s="299">
        <v>9.154929577464789E-2</v>
      </c>
      <c r="G1068" s="14">
        <v>62.424242424242401</v>
      </c>
      <c r="H1068" s="2">
        <v>161</v>
      </c>
      <c r="I1068" s="299">
        <v>5.4892601431980909E-2</v>
      </c>
      <c r="J1068" s="14">
        <v>58.181820000000002</v>
      </c>
      <c r="K1068" s="299">
        <v>-9.03954802259887E-2</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1924</v>
      </c>
      <c r="B1069" s="2">
        <v>58</v>
      </c>
      <c r="C1069" s="299">
        <v>2.2541780023319084E-2</v>
      </c>
      <c r="D1069" s="2">
        <v>30.909090909090899</v>
      </c>
      <c r="E1069" s="2">
        <v>25</v>
      </c>
      <c r="F1069" s="299">
        <v>8.8028169014084511E-3</v>
      </c>
      <c r="G1069" s="14">
        <v>13.3333333333333</v>
      </c>
      <c r="H1069" s="2">
        <v>69</v>
      </c>
      <c r="I1069" s="299">
        <v>2.3525400613706102E-2</v>
      </c>
      <c r="J1069" s="14">
        <v>40</v>
      </c>
      <c r="K1069" s="299">
        <v>0.18965517241379309</v>
      </c>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1925</v>
      </c>
      <c r="B1070" s="2">
        <v>0</v>
      </c>
      <c r="C1070" s="299">
        <v>0</v>
      </c>
      <c r="D1070" s="2">
        <v>80</v>
      </c>
      <c r="E1070" s="2">
        <v>22</v>
      </c>
      <c r="F1070" s="299">
        <v>7.7464788732394367E-3</v>
      </c>
      <c r="G1070" s="14">
        <v>16.363636363636299</v>
      </c>
      <c r="H1070" s="2">
        <v>0</v>
      </c>
      <c r="I1070" s="299">
        <v>0</v>
      </c>
      <c r="J1070" s="14">
        <v>12.727273</v>
      </c>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1926</v>
      </c>
      <c r="B1071" s="2">
        <v>1008</v>
      </c>
      <c r="C1071" s="299">
        <v>0.39176059075009717</v>
      </c>
      <c r="D1071" s="2">
        <v>105.454545454545</v>
      </c>
      <c r="E1071" s="2">
        <v>955</v>
      </c>
      <c r="F1071" s="299">
        <v>0.33626760563380281</v>
      </c>
      <c r="G1071" s="14">
        <v>82.424242424242394</v>
      </c>
      <c r="H1071" s="2">
        <v>1042</v>
      </c>
      <c r="I1071" s="299">
        <v>0.3552676440504603</v>
      </c>
      <c r="J1071" s="14">
        <v>124.242424</v>
      </c>
      <c r="K1071" s="299">
        <v>3.3730158730158728E-2</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1923</v>
      </c>
      <c r="B1072" s="2">
        <v>909</v>
      </c>
      <c r="C1072" s="299">
        <v>0.35328410415856976</v>
      </c>
      <c r="D1072" s="2">
        <v>109.69696969696901</v>
      </c>
      <c r="E1072" s="2">
        <v>836</v>
      </c>
      <c r="F1072" s="299">
        <v>0.29436619718309859</v>
      </c>
      <c r="G1072" s="14">
        <v>76.969696969696898</v>
      </c>
      <c r="H1072" s="2">
        <v>906</v>
      </c>
      <c r="I1072" s="299">
        <v>0.30889873849301058</v>
      </c>
      <c r="J1072" s="14">
        <v>116.36364</v>
      </c>
      <c r="K1072" s="299">
        <v>-3.3003300330033004E-3</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1924</v>
      </c>
      <c r="B1073" s="2">
        <v>63</v>
      </c>
      <c r="C1073" s="299">
        <v>2.4485036921881073E-2</v>
      </c>
      <c r="D1073" s="2">
        <v>29.696969696969699</v>
      </c>
      <c r="E1073" s="2">
        <v>88</v>
      </c>
      <c r="F1073" s="299">
        <v>3.0985915492957747E-2</v>
      </c>
      <c r="G1073" s="14">
        <v>31.515151515151501</v>
      </c>
      <c r="H1073" s="2">
        <v>125</v>
      </c>
      <c r="I1073" s="299">
        <v>4.2618479372655983E-2</v>
      </c>
      <c r="J1073" s="14">
        <v>61.212119999999999</v>
      </c>
      <c r="K1073" s="299">
        <v>0.98412698412698407</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1925</v>
      </c>
      <c r="B1074" s="2">
        <v>36</v>
      </c>
      <c r="C1074" s="299">
        <v>1.3991449669646328E-2</v>
      </c>
      <c r="D1074" s="2">
        <v>22.424242424242401</v>
      </c>
      <c r="E1074" s="2">
        <v>31</v>
      </c>
      <c r="F1074" s="299">
        <v>1.0915492957746478E-2</v>
      </c>
      <c r="G1074" s="14">
        <v>15.757575757575699</v>
      </c>
      <c r="H1074" s="2">
        <v>11</v>
      </c>
      <c r="I1074" s="299">
        <v>3.7504261847937266E-3</v>
      </c>
      <c r="J1074" s="14">
        <v>10.909091</v>
      </c>
      <c r="K1074" s="299">
        <v>-0.69444444444444442</v>
      </c>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1927</v>
      </c>
      <c r="B1075" s="2">
        <v>197</v>
      </c>
      <c r="C1075" s="299">
        <v>7.6564321803342397E-2</v>
      </c>
      <c r="D1075" s="2">
        <v>65.454545454545396</v>
      </c>
      <c r="E1075" s="2">
        <v>274</v>
      </c>
      <c r="F1075" s="299">
        <v>9.6478873239436616E-2</v>
      </c>
      <c r="G1075" s="14">
        <v>41.212121212121197</v>
      </c>
      <c r="H1075" s="2">
        <v>392</v>
      </c>
      <c r="I1075" s="299">
        <v>0.13365155131264916</v>
      </c>
      <c r="J1075" s="14">
        <v>61.818179999999998</v>
      </c>
      <c r="K1075" s="299">
        <v>0.98984771573604058</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1923</v>
      </c>
      <c r="B1076" s="2">
        <v>176</v>
      </c>
      <c r="C1076" s="299">
        <v>6.8402642829382049E-2</v>
      </c>
      <c r="D1076" s="2">
        <v>56.969696969696898</v>
      </c>
      <c r="E1076" s="2">
        <v>253</v>
      </c>
      <c r="F1076" s="299">
        <v>8.9084507042253527E-2</v>
      </c>
      <c r="G1076" s="14">
        <v>41.212121212121197</v>
      </c>
      <c r="H1076" s="2">
        <v>380</v>
      </c>
      <c r="I1076" s="299">
        <v>0.1295601772928742</v>
      </c>
      <c r="J1076" s="14">
        <v>60</v>
      </c>
      <c r="K1076" s="299">
        <v>1.1590909090909092</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1924</v>
      </c>
      <c r="B1077" s="2">
        <v>21</v>
      </c>
      <c r="C1077" s="299">
        <v>8.1616789739603571E-3</v>
      </c>
      <c r="D1077" s="2">
        <v>18.181818181818102</v>
      </c>
      <c r="E1077" s="2">
        <v>21</v>
      </c>
      <c r="F1077" s="299">
        <v>7.3943661971830983E-3</v>
      </c>
      <c r="G1077" s="14">
        <v>10.303030303030299</v>
      </c>
      <c r="H1077" s="2">
        <v>6</v>
      </c>
      <c r="I1077" s="299">
        <v>2.0456870098874871E-3</v>
      </c>
      <c r="J1077" s="14">
        <v>6.0606059999999999</v>
      </c>
      <c r="K1077" s="299">
        <v>-0.7142857142857143</v>
      </c>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1925</v>
      </c>
      <c r="B1078" s="2">
        <v>0</v>
      </c>
      <c r="C1078" s="299">
        <v>0</v>
      </c>
      <c r="D1078" s="2">
        <v>80</v>
      </c>
      <c r="E1078" s="2">
        <v>0</v>
      </c>
      <c r="F1078" s="299">
        <v>0</v>
      </c>
      <c r="G1078" s="14">
        <v>11.5151515151515</v>
      </c>
      <c r="H1078" s="2">
        <v>6</v>
      </c>
      <c r="I1078" s="299">
        <v>2.0456870098874871E-3</v>
      </c>
      <c r="J1078" s="14">
        <v>4.8484850000000002</v>
      </c>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1588</v>
      </c>
      <c r="B1079" s="2">
        <v>1133</v>
      </c>
      <c r="C1079" s="299">
        <v>0.4403420132141469</v>
      </c>
      <c r="D1079" s="2">
        <v>96.363636363636402</v>
      </c>
      <c r="E1079" s="2">
        <v>1304</v>
      </c>
      <c r="F1079" s="299">
        <v>0.45915492957746479</v>
      </c>
      <c r="G1079" s="14">
        <v>90.909090909090907</v>
      </c>
      <c r="H1079" s="2">
        <v>1269</v>
      </c>
      <c r="I1079" s="299">
        <v>0.43266280259120354</v>
      </c>
      <c r="J1079" s="14">
        <v>113.939392</v>
      </c>
      <c r="K1079" s="299">
        <v>0.12003530450132392</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1922</v>
      </c>
      <c r="B1080" s="2">
        <v>511</v>
      </c>
      <c r="C1080" s="299">
        <v>0.19860085503303537</v>
      </c>
      <c r="D1080" s="2">
        <v>98.181818181818201</v>
      </c>
      <c r="E1080" s="2">
        <v>627</v>
      </c>
      <c r="F1080" s="299">
        <v>0.22077464788732395</v>
      </c>
      <c r="G1080" s="14">
        <v>75.757575757575694</v>
      </c>
      <c r="H1080" s="2">
        <v>512</v>
      </c>
      <c r="I1080" s="299">
        <v>0.1745652915103989</v>
      </c>
      <c r="J1080" s="14">
        <v>76.363640000000004</v>
      </c>
      <c r="K1080" s="299">
        <v>1.9569471624266144E-3</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1923</v>
      </c>
      <c r="B1081" s="2">
        <v>374</v>
      </c>
      <c r="C1081" s="299">
        <v>0.14535561601243685</v>
      </c>
      <c r="D1081" s="2">
        <v>89.696969696969703</v>
      </c>
      <c r="E1081" s="2">
        <v>461</v>
      </c>
      <c r="F1081" s="299">
        <v>0.16232394366197184</v>
      </c>
      <c r="G1081" s="14">
        <v>75.757575757575694</v>
      </c>
      <c r="H1081" s="2">
        <v>369</v>
      </c>
      <c r="I1081" s="299">
        <v>0.12580975110808046</v>
      </c>
      <c r="J1081" s="14">
        <v>76.969695999999999</v>
      </c>
      <c r="K1081" s="299">
        <v>-1.3368983957219251E-2</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1924</v>
      </c>
      <c r="B1082" s="2">
        <v>114</v>
      </c>
      <c r="C1082" s="299">
        <v>4.4306257287213373E-2</v>
      </c>
      <c r="D1082" s="2">
        <v>52.727272727272698</v>
      </c>
      <c r="E1082" s="2">
        <v>124</v>
      </c>
      <c r="F1082" s="299">
        <v>4.3661971830985913E-2</v>
      </c>
      <c r="G1082" s="14">
        <v>43.636363636363598</v>
      </c>
      <c r="H1082" s="2">
        <v>143</v>
      </c>
      <c r="I1082" s="299">
        <v>4.8755540402318442E-2</v>
      </c>
      <c r="J1082" s="14">
        <v>44.242424</v>
      </c>
      <c r="K1082" s="299">
        <v>0.25438596491228072</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1925</v>
      </c>
      <c r="B1083" s="2">
        <v>23</v>
      </c>
      <c r="C1083" s="299">
        <v>8.9389817333851533E-3</v>
      </c>
      <c r="D1083" s="2">
        <v>16.969696969696901</v>
      </c>
      <c r="E1083" s="2">
        <v>42</v>
      </c>
      <c r="F1083" s="299">
        <v>1.4788732394366197E-2</v>
      </c>
      <c r="G1083" s="14">
        <v>18.7878787878787</v>
      </c>
      <c r="H1083" s="2">
        <v>0</v>
      </c>
      <c r="I1083" s="299">
        <v>0</v>
      </c>
      <c r="J1083" s="14">
        <v>12.727273</v>
      </c>
      <c r="K1083" s="299">
        <v>-1</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1926</v>
      </c>
      <c r="B1084" s="2">
        <v>532</v>
      </c>
      <c r="C1084" s="299">
        <v>0.20676253400699574</v>
      </c>
      <c r="D1084" s="2">
        <v>93.939393939393895</v>
      </c>
      <c r="E1084" s="2">
        <v>621</v>
      </c>
      <c r="F1084" s="299">
        <v>0.2186619718309859</v>
      </c>
      <c r="G1084" s="14">
        <v>81.818181818181799</v>
      </c>
      <c r="H1084" s="2">
        <v>696</v>
      </c>
      <c r="I1084" s="299">
        <v>0.23729969314694851</v>
      </c>
      <c r="J1084" s="14">
        <v>102.42424</v>
      </c>
      <c r="K1084" s="299">
        <v>0.30827067669172931</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1923</v>
      </c>
      <c r="B1085" s="2">
        <v>352</v>
      </c>
      <c r="C1085" s="299">
        <v>0.1368052856587641</v>
      </c>
      <c r="D1085" s="2">
        <v>84.848484848484802</v>
      </c>
      <c r="E1085" s="2">
        <v>402</v>
      </c>
      <c r="F1085" s="299">
        <v>0.14154929577464789</v>
      </c>
      <c r="G1085" s="14">
        <v>60.606060606060602</v>
      </c>
      <c r="H1085" s="2">
        <v>580</v>
      </c>
      <c r="I1085" s="299">
        <v>0.19774974428912376</v>
      </c>
      <c r="J1085" s="14">
        <v>99.393936199999999</v>
      </c>
      <c r="K1085" s="299">
        <v>0.64772727272727271</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1924</v>
      </c>
      <c r="B1086" s="2">
        <v>106</v>
      </c>
      <c r="C1086" s="299">
        <v>4.1197046249514188E-2</v>
      </c>
      <c r="D1086" s="2">
        <v>49.090909090909101</v>
      </c>
      <c r="E1086" s="2">
        <v>170</v>
      </c>
      <c r="F1086" s="299">
        <v>5.9859154929577461E-2</v>
      </c>
      <c r="G1086" s="14">
        <v>56.969696969696898</v>
      </c>
      <c r="H1086" s="2">
        <v>62</v>
      </c>
      <c r="I1086" s="299">
        <v>2.1138765768837369E-2</v>
      </c>
      <c r="J1086" s="14">
        <v>31.515152</v>
      </c>
      <c r="K1086" s="299">
        <v>-0.41509433962264153</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1925</v>
      </c>
      <c r="B1087" s="2">
        <v>74</v>
      </c>
      <c r="C1087" s="299">
        <v>2.8760202098717449E-2</v>
      </c>
      <c r="D1087" s="2">
        <v>47.878787878787797</v>
      </c>
      <c r="E1087" s="2">
        <v>49</v>
      </c>
      <c r="F1087" s="299">
        <v>1.7253521126760565E-2</v>
      </c>
      <c r="G1087" s="14">
        <v>19.393939393939299</v>
      </c>
      <c r="H1087" s="2">
        <v>54</v>
      </c>
      <c r="I1087" s="299">
        <v>1.8411183088987385E-2</v>
      </c>
      <c r="J1087" s="14">
        <v>28.484848</v>
      </c>
      <c r="K1087" s="299">
        <v>-0.27027027027027029</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1927</v>
      </c>
      <c r="B1088" s="2">
        <v>90</v>
      </c>
      <c r="C1088" s="299">
        <v>3.4978624174115819E-2</v>
      </c>
      <c r="D1088" s="2">
        <v>44.2424242424242</v>
      </c>
      <c r="E1088" s="2">
        <v>56</v>
      </c>
      <c r="F1088" s="299">
        <v>1.9718309859154931E-2</v>
      </c>
      <c r="G1088" s="14">
        <v>27.272727272727199</v>
      </c>
      <c r="H1088" s="2">
        <v>61</v>
      </c>
      <c r="I1088" s="299">
        <v>2.0797817933856121E-2</v>
      </c>
      <c r="J1088" s="14">
        <v>23.636364</v>
      </c>
      <c r="K1088" s="299">
        <v>-0.32222222222222224</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1923</v>
      </c>
      <c r="B1089" s="2">
        <v>90</v>
      </c>
      <c r="C1089" s="299">
        <v>3.4978624174115819E-2</v>
      </c>
      <c r="D1089" s="2">
        <v>44.2424242424242</v>
      </c>
      <c r="E1089" s="2">
        <v>56</v>
      </c>
      <c r="F1089" s="299">
        <v>1.9718309859154931E-2</v>
      </c>
      <c r="G1089" s="14">
        <v>27.272727272727199</v>
      </c>
      <c r="H1089" s="2">
        <v>61</v>
      </c>
      <c r="I1089" s="299">
        <v>2.0797817933856121E-2</v>
      </c>
      <c r="J1089" s="14">
        <v>23.636364</v>
      </c>
      <c r="K1089" s="299">
        <v>-0.32222222222222224</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1924</v>
      </c>
      <c r="B1090" s="2">
        <v>0</v>
      </c>
      <c r="C1090" s="299">
        <v>0</v>
      </c>
      <c r="D1090" s="2">
        <v>80</v>
      </c>
      <c r="E1090" s="2">
        <v>0</v>
      </c>
      <c r="F1090" s="299">
        <v>0</v>
      </c>
      <c r="G1090" s="14">
        <v>11.5151515151515</v>
      </c>
      <c r="H1090" s="2">
        <v>0</v>
      </c>
      <c r="I1090" s="299">
        <v>0</v>
      </c>
      <c r="J1090" s="14">
        <v>12.727273</v>
      </c>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1925</v>
      </c>
      <c r="B1091" s="2">
        <v>0</v>
      </c>
      <c r="C1091" s="299">
        <v>0</v>
      </c>
      <c r="D1091" s="2">
        <v>80</v>
      </c>
      <c r="E1091" s="2">
        <v>0</v>
      </c>
      <c r="F1091" s="299">
        <v>0</v>
      </c>
      <c r="G1091" s="14">
        <v>11.5151515151515</v>
      </c>
      <c r="H1091" s="2">
        <v>0</v>
      </c>
      <c r="I1091" s="299">
        <v>0</v>
      </c>
      <c r="J1091" s="14">
        <v>12.727273</v>
      </c>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297" t="s">
        <v>1928</v>
      </c>
      <c r="B1093" s="297"/>
      <c r="C1093" s="297"/>
      <c r="D1093" s="297"/>
      <c r="E1093" s="297"/>
      <c r="F1093" s="297"/>
      <c r="G1093" s="297"/>
      <c r="H1093" s="297"/>
      <c r="I1093" s="297"/>
      <c r="J1093" s="297"/>
      <c r="K1093" s="297"/>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98" t="s">
        <v>1703</v>
      </c>
      <c r="C1094" s="298"/>
      <c r="D1094" s="298" t="s">
        <v>1704</v>
      </c>
      <c r="E1094" s="298" t="s">
        <v>1703</v>
      </c>
      <c r="F1094" s="298"/>
      <c r="G1094" s="298" t="s">
        <v>1704</v>
      </c>
      <c r="H1094" s="298" t="s">
        <v>1703</v>
      </c>
      <c r="I1094" s="298"/>
      <c r="J1094" s="298" t="s">
        <v>1704</v>
      </c>
      <c r="K1094" t="s">
        <v>173</v>
      </c>
      <c r="L1094" s="207" t="s">
        <v>1703</v>
      </c>
      <c r="M1094" s="207"/>
      <c r="N1094" s="207" t="s">
        <v>1704</v>
      </c>
      <c r="O1094" s="207" t="s">
        <v>1703</v>
      </c>
      <c r="P1094" s="207"/>
      <c r="Q1094" s="207" t="s">
        <v>1704</v>
      </c>
      <c r="R1094" s="207" t="s">
        <v>1703</v>
      </c>
      <c r="S1094" s="207"/>
      <c r="T1094" s="207" t="s">
        <v>1704</v>
      </c>
      <c r="U1094" t="s">
        <v>173</v>
      </c>
      <c r="V1094" s="207" t="s">
        <v>1703</v>
      </c>
      <c r="W1094" s="207"/>
      <c r="X1094" s="207" t="s">
        <v>1704</v>
      </c>
      <c r="Y1094" s="207" t="s">
        <v>1703</v>
      </c>
      <c r="Z1094" s="207"/>
      <c r="AA1094" s="207" t="s">
        <v>1704</v>
      </c>
      <c r="AB1094" s="207" t="s">
        <v>1703</v>
      </c>
      <c r="AC1094" s="207"/>
      <c r="AD1094" s="207" t="s">
        <v>1704</v>
      </c>
      <c r="AE1094" t="s">
        <v>173</v>
      </c>
    </row>
    <row r="1095" spans="1:31" x14ac:dyDescent="0.3">
      <c r="A1095" t="s">
        <v>175</v>
      </c>
      <c r="B1095" s="2">
        <v>2693</v>
      </c>
      <c r="C1095" t="s">
        <v>173</v>
      </c>
      <c r="D1095" s="2">
        <v>140.60606060606</v>
      </c>
      <c r="E1095" s="2">
        <v>2897</v>
      </c>
      <c r="F1095" t="s">
        <v>173</v>
      </c>
      <c r="G1095" s="14">
        <v>79.393939393939405</v>
      </c>
      <c r="H1095" s="2">
        <v>3010</v>
      </c>
      <c r="I1095" t="s">
        <v>173</v>
      </c>
      <c r="J1095" s="14">
        <v>106.666664</v>
      </c>
      <c r="K1095" s="299">
        <v>0.11771258819160788</v>
      </c>
      <c r="L1095" s="2">
        <v>278239</v>
      </c>
      <c r="M1095" s="27" t="s">
        <v>173</v>
      </c>
      <c r="N1095" s="2">
        <v>533.93939393939399</v>
      </c>
      <c r="O1095" s="2">
        <v>289529</v>
      </c>
      <c r="P1095" s="27" t="s">
        <v>173</v>
      </c>
      <c r="Q1095" s="14">
        <v>309.69696969696901</v>
      </c>
      <c r="R1095" s="2">
        <v>299179</v>
      </c>
      <c r="S1095" s="27" t="s">
        <v>173</v>
      </c>
      <c r="T1095" s="14">
        <v>258.78787199999999</v>
      </c>
      <c r="U1095" s="27">
        <v>7.5259039890166371E-2</v>
      </c>
      <c r="V1095" s="2">
        <v>13552624</v>
      </c>
      <c r="W1095" s="27" t="s">
        <v>173</v>
      </c>
      <c r="X1095" s="2">
        <v>692</v>
      </c>
      <c r="Y1095" s="2">
        <v>13845790</v>
      </c>
      <c r="Z1095" s="27" t="s">
        <v>173</v>
      </c>
      <c r="AA1095" s="14">
        <v>652.12</v>
      </c>
      <c r="AB1095" s="2">
        <v>14210945</v>
      </c>
      <c r="AC1095" s="27" t="s">
        <v>173</v>
      </c>
      <c r="AD1095" s="14">
        <v>811.52</v>
      </c>
      <c r="AE1095" s="27">
        <v>4.9000000000000002E-2</v>
      </c>
    </row>
    <row r="1096" spans="1:31" x14ac:dyDescent="0.3">
      <c r="A1096" t="s">
        <v>1548</v>
      </c>
      <c r="B1096" s="2">
        <v>2261</v>
      </c>
      <c r="C1096" s="299">
        <v>0.83958410694392871</v>
      </c>
      <c r="D1096" s="2">
        <v>118.181818181818</v>
      </c>
      <c r="E1096" s="2">
        <v>2293</v>
      </c>
      <c r="F1096" s="299">
        <v>0.79150845702450812</v>
      </c>
      <c r="G1096" s="14">
        <v>106.06060606060601</v>
      </c>
      <c r="H1096" s="2">
        <v>2627</v>
      </c>
      <c r="I1096" s="299">
        <v>0.87275747508305646</v>
      </c>
      <c r="J1096" s="14">
        <v>115.151512</v>
      </c>
      <c r="K1096" s="299">
        <v>0.16187527642636002</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1549</v>
      </c>
      <c r="B1097" s="2">
        <v>55</v>
      </c>
      <c r="C1097" s="299">
        <v>2.0423319717786857E-2</v>
      </c>
      <c r="D1097" s="2">
        <v>32.121212121212103</v>
      </c>
      <c r="E1097" s="2">
        <v>110</v>
      </c>
      <c r="F1097" s="299">
        <v>3.7970314118053156E-2</v>
      </c>
      <c r="G1097" s="14">
        <v>27.878787878787801</v>
      </c>
      <c r="H1097" s="2">
        <v>32</v>
      </c>
      <c r="I1097" s="299">
        <v>1.0631229235880399E-2</v>
      </c>
      <c r="J1097" s="14">
        <v>16.363636</v>
      </c>
      <c r="K1097" s="299">
        <v>-0.41818181818181815</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1550</v>
      </c>
      <c r="B1098" s="2">
        <v>27</v>
      </c>
      <c r="C1098" s="299">
        <v>1.0025993316004456E-2</v>
      </c>
      <c r="D1098" s="2">
        <v>18.7878787878787</v>
      </c>
      <c r="E1098" s="2">
        <v>95</v>
      </c>
      <c r="F1098" s="299">
        <v>3.2792544011045907E-2</v>
      </c>
      <c r="G1098" s="14">
        <v>35.757575757575701</v>
      </c>
      <c r="H1098" s="2">
        <v>45</v>
      </c>
      <c r="I1098" s="299">
        <v>1.4950166112956811E-2</v>
      </c>
      <c r="J1098" s="14">
        <v>19.393940000000001</v>
      </c>
      <c r="K1098" s="299">
        <v>0.66666666666666663</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1551</v>
      </c>
      <c r="B1099" s="2">
        <v>182</v>
      </c>
      <c r="C1099" s="299">
        <v>6.7582621611585597E-2</v>
      </c>
      <c r="D1099" s="2">
        <v>70.303030303030297</v>
      </c>
      <c r="E1099" s="2">
        <v>167</v>
      </c>
      <c r="F1099" s="299">
        <v>5.7645840524680705E-2</v>
      </c>
      <c r="G1099" s="14">
        <v>53.3333333333333</v>
      </c>
      <c r="H1099" s="2">
        <v>58</v>
      </c>
      <c r="I1099" s="299">
        <v>1.9269102990033222E-2</v>
      </c>
      <c r="J1099" s="14">
        <v>25.454546000000001</v>
      </c>
      <c r="K1099" s="299">
        <v>-0.68131868131868134</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1552</v>
      </c>
      <c r="B1100" s="2">
        <v>16</v>
      </c>
      <c r="C1100" s="299">
        <v>5.9413293724470849E-3</v>
      </c>
      <c r="D1100" s="2">
        <v>15.757575757575699</v>
      </c>
      <c r="E1100" s="2">
        <v>94</v>
      </c>
      <c r="F1100" s="299">
        <v>3.2447359337245428E-2</v>
      </c>
      <c r="G1100" s="14">
        <v>44.848484848484802</v>
      </c>
      <c r="H1100" s="2">
        <v>19</v>
      </c>
      <c r="I1100" s="299">
        <v>6.3122923588039871E-3</v>
      </c>
      <c r="J1100" s="14">
        <v>13.333333</v>
      </c>
      <c r="K1100" s="299">
        <v>0.1875</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1553</v>
      </c>
      <c r="B1101" s="2">
        <v>21</v>
      </c>
      <c r="C1101" s="299">
        <v>7.7979948013367989E-3</v>
      </c>
      <c r="D1101" s="2">
        <v>18.7878787878787</v>
      </c>
      <c r="E1101" s="2">
        <v>34</v>
      </c>
      <c r="F1101" s="299">
        <v>1.1736278909216431E-2</v>
      </c>
      <c r="G1101" s="14">
        <v>25.4545454545454</v>
      </c>
      <c r="H1101" s="2">
        <v>45</v>
      </c>
      <c r="I1101" s="299">
        <v>1.4950166112956811E-2</v>
      </c>
      <c r="J1101" s="14">
        <v>24.848483999999999</v>
      </c>
      <c r="K1101" s="299">
        <v>1.1428571428571428</v>
      </c>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1554</v>
      </c>
      <c r="B1102" s="2">
        <v>0</v>
      </c>
      <c r="C1102" s="299">
        <v>0</v>
      </c>
      <c r="D1102" s="2">
        <v>80</v>
      </c>
      <c r="E1102" s="2">
        <v>5</v>
      </c>
      <c r="F1102" s="299">
        <v>1.7259233690024164E-3</v>
      </c>
      <c r="G1102" s="14">
        <v>4.8484848484848397</v>
      </c>
      <c r="H1102" s="2">
        <v>69</v>
      </c>
      <c r="I1102" s="299">
        <v>2.2923588039867111E-2</v>
      </c>
      <c r="J1102" s="14">
        <v>33.3333321</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1555</v>
      </c>
      <c r="B1103" s="2">
        <v>61</v>
      </c>
      <c r="C1103" s="299">
        <v>2.2651318232454511E-2</v>
      </c>
      <c r="D1103" s="2">
        <v>29.696969696969699</v>
      </c>
      <c r="E1103" s="2">
        <v>43</v>
      </c>
      <c r="F1103" s="299">
        <v>1.484294097342078E-2</v>
      </c>
      <c r="G1103" s="14">
        <v>23.636363636363601</v>
      </c>
      <c r="H1103" s="2">
        <v>82</v>
      </c>
      <c r="I1103" s="299">
        <v>2.7242524916943522E-2</v>
      </c>
      <c r="J1103" s="14">
        <v>40.606059999999999</v>
      </c>
      <c r="K1103" s="299">
        <v>0.34426229508196721</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1556</v>
      </c>
      <c r="B1104" s="2">
        <v>55</v>
      </c>
      <c r="C1104" s="299">
        <v>2.0423319717786857E-2</v>
      </c>
      <c r="D1104" s="2">
        <v>38.181818181818102</v>
      </c>
      <c r="E1104" s="2">
        <v>56</v>
      </c>
      <c r="F1104" s="299">
        <v>1.9330341732827064E-2</v>
      </c>
      <c r="G1104" s="14">
        <v>27.272727272727199</v>
      </c>
      <c r="H1104" s="2">
        <v>33</v>
      </c>
      <c r="I1104" s="299">
        <v>1.0963455149501661E-2</v>
      </c>
      <c r="J1104" s="14">
        <v>32.121212</v>
      </c>
      <c r="K1104" s="299">
        <v>-0.4</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1557</v>
      </c>
      <c r="B1105" s="2">
        <v>15</v>
      </c>
      <c r="C1105" s="299">
        <v>5.5699962866691422E-3</v>
      </c>
      <c r="D1105" s="2">
        <v>14.545454545454501</v>
      </c>
      <c r="E1105" s="2">
        <v>0</v>
      </c>
      <c r="F1105" s="299">
        <v>0</v>
      </c>
      <c r="G1105" s="14">
        <v>11.5151515151515</v>
      </c>
      <c r="H1105" s="2">
        <v>0</v>
      </c>
      <c r="I1105" s="299">
        <v>0</v>
      </c>
      <c r="J1105" s="14">
        <v>12.727273</v>
      </c>
      <c r="K1105" s="299">
        <v>-1</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297" t="s">
        <v>1929</v>
      </c>
      <c r="B1107" s="297"/>
      <c r="C1107" s="297"/>
      <c r="D1107" s="297"/>
      <c r="E1107" s="297"/>
      <c r="F1107" s="297"/>
      <c r="G1107" s="297"/>
      <c r="H1107" s="297"/>
      <c r="I1107" s="297"/>
      <c r="J1107" s="297"/>
      <c r="K1107" s="297"/>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98" t="s">
        <v>1703</v>
      </c>
      <c r="C1108" s="298"/>
      <c r="D1108" s="298" t="s">
        <v>1704</v>
      </c>
      <c r="E1108" s="298" t="s">
        <v>1703</v>
      </c>
      <c r="F1108" s="298"/>
      <c r="G1108" s="298" t="s">
        <v>1704</v>
      </c>
      <c r="H1108" s="298" t="s">
        <v>1703</v>
      </c>
      <c r="I1108" s="298"/>
      <c r="J1108" s="298" t="s">
        <v>1704</v>
      </c>
      <c r="K1108" t="s">
        <v>173</v>
      </c>
      <c r="L1108" s="207" t="s">
        <v>1703</v>
      </c>
      <c r="M1108" s="207"/>
      <c r="N1108" s="207" t="s">
        <v>1704</v>
      </c>
      <c r="O1108" s="207" t="s">
        <v>1703</v>
      </c>
      <c r="P1108" s="207"/>
      <c r="Q1108" s="207" t="s">
        <v>1704</v>
      </c>
      <c r="R1108" s="207" t="s">
        <v>1703</v>
      </c>
      <c r="S1108" s="207"/>
      <c r="T1108" s="207" t="s">
        <v>1704</v>
      </c>
      <c r="U1108" t="s">
        <v>173</v>
      </c>
      <c r="V1108" s="207" t="s">
        <v>1703</v>
      </c>
      <c r="W1108" s="207"/>
      <c r="X1108" s="207" t="s">
        <v>1704</v>
      </c>
      <c r="Y1108" s="207" t="s">
        <v>1703</v>
      </c>
      <c r="Z1108" s="207"/>
      <c r="AA1108" s="207" t="s">
        <v>1704</v>
      </c>
      <c r="AB1108" s="207" t="s">
        <v>1703</v>
      </c>
      <c r="AC1108" s="207"/>
      <c r="AD1108" s="207" t="s">
        <v>1704</v>
      </c>
      <c r="AE1108" t="s">
        <v>173</v>
      </c>
    </row>
    <row r="1109" spans="1:31" x14ac:dyDescent="0.3">
      <c r="A1109" t="s">
        <v>175</v>
      </c>
      <c r="B1109" s="2">
        <v>2573</v>
      </c>
      <c r="C1109" t="s">
        <v>173</v>
      </c>
      <c r="D1109" s="2">
        <v>118.787878787878</v>
      </c>
      <c r="E1109" s="2">
        <v>2840</v>
      </c>
      <c r="F1109" t="s">
        <v>173</v>
      </c>
      <c r="G1109" s="14">
        <v>76.969696969696898</v>
      </c>
      <c r="H1109" s="2">
        <v>2933</v>
      </c>
      <c r="I1109" t="s">
        <v>173</v>
      </c>
      <c r="J1109" s="14">
        <v>105.454544</v>
      </c>
      <c r="K1109" s="299">
        <v>0.13991449669646328</v>
      </c>
      <c r="L1109" s="2">
        <v>248057</v>
      </c>
      <c r="M1109" s="27" t="s">
        <v>173</v>
      </c>
      <c r="N1109" s="2">
        <v>1032.72727272727</v>
      </c>
      <c r="O1109" s="2">
        <v>259700</v>
      </c>
      <c r="P1109" s="27" t="s">
        <v>173</v>
      </c>
      <c r="Q1109" s="14">
        <v>948.48484848484804</v>
      </c>
      <c r="R1109" s="2">
        <v>273556</v>
      </c>
      <c r="S1109" s="27" t="s">
        <v>173</v>
      </c>
      <c r="T1109" s="14">
        <v>804.24243200000001</v>
      </c>
      <c r="U1109" s="27">
        <v>0.10279492213483192</v>
      </c>
      <c r="V1109" s="2">
        <v>12392852</v>
      </c>
      <c r="W1109" s="27" t="s">
        <v>173</v>
      </c>
      <c r="X1109" s="2">
        <v>13533</v>
      </c>
      <c r="Y1109" s="2">
        <v>12717801</v>
      </c>
      <c r="Z1109" s="27" t="s">
        <v>173</v>
      </c>
      <c r="AA1109" s="14">
        <v>11122.42</v>
      </c>
      <c r="AB1109" s="2">
        <v>13103114</v>
      </c>
      <c r="AC1109" s="27" t="s">
        <v>173</v>
      </c>
      <c r="AD1109" s="14">
        <v>11237.58</v>
      </c>
      <c r="AE1109" s="27">
        <v>5.7000000000000002E-2</v>
      </c>
    </row>
    <row r="1110" spans="1:31" x14ac:dyDescent="0.3">
      <c r="A1110" t="s">
        <v>1930</v>
      </c>
      <c r="B1110" s="2">
        <v>1440</v>
      </c>
      <c r="C1110" s="299">
        <v>0.5596579867858531</v>
      </c>
      <c r="D1110" s="2">
        <v>138.18181818181799</v>
      </c>
      <c r="E1110" s="2">
        <v>1536</v>
      </c>
      <c r="F1110" s="299">
        <v>0.54084507042253516</v>
      </c>
      <c r="G1110" s="14">
        <v>101.212121212121</v>
      </c>
      <c r="H1110" s="2">
        <v>1664</v>
      </c>
      <c r="I1110" s="299">
        <v>0.5673371974087964</v>
      </c>
      <c r="J1110" s="14">
        <v>127.878784</v>
      </c>
      <c r="K1110" s="299">
        <v>0.15555555555555556</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1931</v>
      </c>
      <c r="B1111" s="2">
        <v>1400</v>
      </c>
      <c r="C1111" s="299">
        <v>0.54411193159735716</v>
      </c>
      <c r="D1111" s="2">
        <v>131.51515151515099</v>
      </c>
      <c r="E1111" s="2">
        <v>1399</v>
      </c>
      <c r="F1111" s="299">
        <v>0.49260563380281691</v>
      </c>
      <c r="G1111" s="14">
        <v>100.60606060606</v>
      </c>
      <c r="H1111" s="2">
        <v>1609</v>
      </c>
      <c r="I1111" s="299">
        <v>0.54858506648482785</v>
      </c>
      <c r="J1111" s="14">
        <v>127.272728</v>
      </c>
      <c r="K1111" s="299">
        <v>0.1492857142857143</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1932</v>
      </c>
      <c r="B1112" s="2">
        <v>40</v>
      </c>
      <c r="C1112" s="299">
        <v>1.554605518849592E-2</v>
      </c>
      <c r="D1112" s="2">
        <v>27.878787878787801</v>
      </c>
      <c r="E1112" s="2">
        <v>91</v>
      </c>
      <c r="F1112" s="299">
        <v>3.204225352112676E-2</v>
      </c>
      <c r="G1112" s="14">
        <v>24.848484848484802</v>
      </c>
      <c r="H1112" s="2">
        <v>27</v>
      </c>
      <c r="I1112" s="299">
        <v>9.2055915444936923E-3</v>
      </c>
      <c r="J1112" s="14">
        <v>15.757576</v>
      </c>
      <c r="K1112" s="299">
        <v>-0.32500000000000001</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2555</v>
      </c>
      <c r="B1113" s="2">
        <v>0</v>
      </c>
      <c r="C1113" s="299">
        <v>0</v>
      </c>
      <c r="D1113" s="2">
        <v>80</v>
      </c>
      <c r="E1113" s="2">
        <v>32</v>
      </c>
      <c r="F1113" s="299">
        <v>1.1267605633802818E-2</v>
      </c>
      <c r="G1113" s="14">
        <v>18.181818181818102</v>
      </c>
      <c r="H1113" s="2">
        <v>28</v>
      </c>
      <c r="I1113" s="299">
        <v>9.5465393794749408E-3</v>
      </c>
      <c r="J1113" s="14">
        <v>14.545455</v>
      </c>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1933</v>
      </c>
      <c r="B1114" s="2">
        <v>0</v>
      </c>
      <c r="C1114" s="299">
        <v>0</v>
      </c>
      <c r="D1114" s="2">
        <v>80</v>
      </c>
      <c r="E1114" s="2">
        <v>0</v>
      </c>
      <c r="F1114" s="299">
        <v>0</v>
      </c>
      <c r="G1114" s="14">
        <v>11.5151515151515</v>
      </c>
      <c r="H1114" s="2">
        <v>0</v>
      </c>
      <c r="I1114" s="299">
        <v>0</v>
      </c>
      <c r="J1114" s="14">
        <v>12.727273</v>
      </c>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1934</v>
      </c>
      <c r="B1115" s="2">
        <v>0</v>
      </c>
      <c r="C1115" s="299">
        <v>0</v>
      </c>
      <c r="D1115" s="2">
        <v>80</v>
      </c>
      <c r="E1115" s="2">
        <v>0</v>
      </c>
      <c r="F1115" s="299">
        <v>0</v>
      </c>
      <c r="G1115" s="14">
        <v>11.5151515151515</v>
      </c>
      <c r="H1115" s="2">
        <v>0</v>
      </c>
      <c r="I1115" s="299">
        <v>0</v>
      </c>
      <c r="J1115" s="14">
        <v>12.727273</v>
      </c>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1935</v>
      </c>
      <c r="B1116" s="2">
        <v>0</v>
      </c>
      <c r="C1116" s="299">
        <v>0</v>
      </c>
      <c r="D1116" s="2">
        <v>80</v>
      </c>
      <c r="E1116" s="2">
        <v>0</v>
      </c>
      <c r="F1116" s="299">
        <v>0</v>
      </c>
      <c r="G1116" s="14">
        <v>11.5151515151515</v>
      </c>
      <c r="H1116" s="2">
        <v>0</v>
      </c>
      <c r="I1116" s="299">
        <v>0</v>
      </c>
      <c r="J1116" s="14">
        <v>12.727273</v>
      </c>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1936</v>
      </c>
      <c r="B1117" s="2">
        <v>0</v>
      </c>
      <c r="C1117" s="299">
        <v>0</v>
      </c>
      <c r="D1117" s="2">
        <v>80</v>
      </c>
      <c r="E1117" s="2">
        <v>0</v>
      </c>
      <c r="F1117" s="299">
        <v>0</v>
      </c>
      <c r="G1117" s="14">
        <v>11.5151515151515</v>
      </c>
      <c r="H1117" s="2">
        <v>0</v>
      </c>
      <c r="I1117" s="299">
        <v>0</v>
      </c>
      <c r="J1117" s="14">
        <v>12.727273</v>
      </c>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1937</v>
      </c>
      <c r="B1118" s="2">
        <v>0</v>
      </c>
      <c r="C1118" s="299">
        <v>0</v>
      </c>
      <c r="D1118" s="2">
        <v>80</v>
      </c>
      <c r="E1118" s="2">
        <v>0</v>
      </c>
      <c r="F1118" s="299">
        <v>0</v>
      </c>
      <c r="G1118" s="14">
        <v>11.5151515151515</v>
      </c>
      <c r="H1118" s="2">
        <v>0</v>
      </c>
      <c r="I1118" s="299">
        <v>0</v>
      </c>
      <c r="J1118" s="14">
        <v>12.727273</v>
      </c>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1938</v>
      </c>
      <c r="B1119" s="2">
        <v>0</v>
      </c>
      <c r="C1119" s="299">
        <v>0</v>
      </c>
      <c r="D1119" s="2">
        <v>80</v>
      </c>
      <c r="E1119" s="2">
        <v>14</v>
      </c>
      <c r="F1119" s="299">
        <v>4.9295774647887328E-3</v>
      </c>
      <c r="G1119" s="14">
        <v>13.3333333333333</v>
      </c>
      <c r="H1119" s="2">
        <v>0</v>
      </c>
      <c r="I1119" s="299">
        <v>0</v>
      </c>
      <c r="J1119" s="14">
        <v>12.727273</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1939</v>
      </c>
      <c r="B1120" s="2">
        <v>0</v>
      </c>
      <c r="C1120" s="299">
        <v>0</v>
      </c>
      <c r="D1120" s="2">
        <v>80</v>
      </c>
      <c r="E1120" s="2">
        <v>0</v>
      </c>
      <c r="F1120" s="299">
        <v>0</v>
      </c>
      <c r="G1120" s="14">
        <v>11.5151515151515</v>
      </c>
      <c r="H1120" s="2">
        <v>0</v>
      </c>
      <c r="I1120" s="299">
        <v>0</v>
      </c>
      <c r="J1120" s="14">
        <v>12.727273</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1940</v>
      </c>
      <c r="B1121" s="2">
        <v>1133</v>
      </c>
      <c r="C1121" s="299">
        <v>0.4403420132141469</v>
      </c>
      <c r="D1121" s="2">
        <v>96.363636363636402</v>
      </c>
      <c r="E1121" s="2">
        <v>1304</v>
      </c>
      <c r="F1121" s="299">
        <v>0.45915492957746479</v>
      </c>
      <c r="G1121" s="14">
        <v>90.909090909090907</v>
      </c>
      <c r="H1121" s="2">
        <v>1269</v>
      </c>
      <c r="I1121" s="299">
        <v>0.43266280259120354</v>
      </c>
      <c r="J1121" s="14">
        <v>113.939392</v>
      </c>
      <c r="K1121" s="299">
        <v>0.12003530450132392</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1931</v>
      </c>
      <c r="B1122" s="2">
        <v>808</v>
      </c>
      <c r="C1122" s="299">
        <v>0.31403031480761756</v>
      </c>
      <c r="D1122" s="2">
        <v>93.3333333333333</v>
      </c>
      <c r="E1122" s="2">
        <v>869</v>
      </c>
      <c r="F1122" s="299">
        <v>0.30598591549295773</v>
      </c>
      <c r="G1122" s="14">
        <v>95.151515151515099</v>
      </c>
      <c r="H1122" s="2">
        <v>951</v>
      </c>
      <c r="I1122" s="299">
        <v>0.32424139106716671</v>
      </c>
      <c r="J1122" s="14">
        <v>115.757576</v>
      </c>
      <c r="K1122" s="299">
        <v>0.17698019801980197</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1932</v>
      </c>
      <c r="B1123" s="2">
        <v>15</v>
      </c>
      <c r="C1123" s="299">
        <v>5.8297706956859695E-3</v>
      </c>
      <c r="D1123" s="2">
        <v>15.757575757575699</v>
      </c>
      <c r="E1123" s="2">
        <v>19</v>
      </c>
      <c r="F1123" s="299">
        <v>6.6901408450704223E-3</v>
      </c>
      <c r="G1123" s="14">
        <v>9.6969696969696901</v>
      </c>
      <c r="H1123" s="2">
        <v>5</v>
      </c>
      <c r="I1123" s="299">
        <v>1.7047391749062393E-3</v>
      </c>
      <c r="J1123" s="14">
        <v>5.4545455</v>
      </c>
      <c r="K1123" s="299">
        <v>-0.66666666666666663</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2555</v>
      </c>
      <c r="B1124" s="2">
        <v>27</v>
      </c>
      <c r="C1124" s="299">
        <v>1.0493587252234746E-2</v>
      </c>
      <c r="D1124" s="2">
        <v>18.7878787878787</v>
      </c>
      <c r="E1124" s="2">
        <v>63</v>
      </c>
      <c r="F1124" s="299">
        <v>2.2183098591549297E-2</v>
      </c>
      <c r="G1124" s="14">
        <v>23.030303030302999</v>
      </c>
      <c r="H1124" s="2">
        <v>17</v>
      </c>
      <c r="I1124" s="299">
        <v>5.7961131946812142E-3</v>
      </c>
      <c r="J1124" s="14">
        <v>12.121212</v>
      </c>
      <c r="K1124" s="299">
        <v>-0.37037037037037035</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1933</v>
      </c>
      <c r="B1125" s="2">
        <v>146</v>
      </c>
      <c r="C1125" s="299">
        <v>5.6743101438010105E-2</v>
      </c>
      <c r="D1125" s="2">
        <v>60.606060606060602</v>
      </c>
      <c r="E1125" s="2">
        <v>150</v>
      </c>
      <c r="F1125" s="299">
        <v>5.2816901408450703E-2</v>
      </c>
      <c r="G1125" s="14">
        <v>50.303030303030297</v>
      </c>
      <c r="H1125" s="2">
        <v>48</v>
      </c>
      <c r="I1125" s="299">
        <v>1.6365496079099897E-2</v>
      </c>
      <c r="J1125" s="14">
        <v>23.636364</v>
      </c>
      <c r="K1125" s="299">
        <v>-0.67123287671232879</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1934</v>
      </c>
      <c r="B1126" s="2">
        <v>16</v>
      </c>
      <c r="C1126" s="299">
        <v>6.2184220753983676E-3</v>
      </c>
      <c r="D1126" s="2">
        <v>15.757575757575699</v>
      </c>
      <c r="E1126" s="2">
        <v>79</v>
      </c>
      <c r="F1126" s="299">
        <v>2.7816901408450705E-2</v>
      </c>
      <c r="G1126" s="14">
        <v>44.2424242424242</v>
      </c>
      <c r="H1126" s="2">
        <v>19</v>
      </c>
      <c r="I1126" s="299">
        <v>6.4780088646437094E-3</v>
      </c>
      <c r="J1126" s="14">
        <v>13.333333</v>
      </c>
      <c r="K1126" s="299">
        <v>0.1875</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1935</v>
      </c>
      <c r="B1127" s="2">
        <v>21</v>
      </c>
      <c r="C1127" s="299">
        <v>8.1616789739603571E-3</v>
      </c>
      <c r="D1127" s="2">
        <v>18.7878787878787</v>
      </c>
      <c r="E1127" s="2">
        <v>34</v>
      </c>
      <c r="F1127" s="299">
        <v>1.1971830985915493E-2</v>
      </c>
      <c r="G1127" s="2">
        <v>25.4545454545454</v>
      </c>
      <c r="H1127" s="2">
        <v>45</v>
      </c>
      <c r="I1127" s="299">
        <v>1.5342652574156155E-2</v>
      </c>
      <c r="J1127" s="14">
        <v>24.848483999999999</v>
      </c>
      <c r="K1127" s="299">
        <v>1.1428571428571428</v>
      </c>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1936</v>
      </c>
      <c r="B1128" s="2">
        <v>0</v>
      </c>
      <c r="C1128" s="299">
        <v>0</v>
      </c>
      <c r="D1128" s="2">
        <v>80</v>
      </c>
      <c r="E1128" s="2">
        <v>5</v>
      </c>
      <c r="F1128" s="299">
        <v>1.7605633802816902E-3</v>
      </c>
      <c r="G1128" s="14">
        <v>4.8484848484848397</v>
      </c>
      <c r="H1128" s="2">
        <v>69</v>
      </c>
      <c r="I1128" s="299">
        <v>2.3525400613706102E-2</v>
      </c>
      <c r="J1128" s="14">
        <v>33.3333321</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1937</v>
      </c>
      <c r="B1129" s="2">
        <v>61</v>
      </c>
      <c r="C1129" s="299">
        <v>2.3707734162456275E-2</v>
      </c>
      <c r="D1129" s="2">
        <v>29.696969696969699</v>
      </c>
      <c r="E1129" s="2">
        <v>43</v>
      </c>
      <c r="F1129" s="299">
        <v>1.5140845070422536E-2</v>
      </c>
      <c r="G1129" s="14">
        <v>23.636363636363601</v>
      </c>
      <c r="H1129" s="2">
        <v>82</v>
      </c>
      <c r="I1129" s="299">
        <v>2.7957722468462325E-2</v>
      </c>
      <c r="J1129" s="14">
        <v>40.606059999999999</v>
      </c>
      <c r="K1129" s="299">
        <v>0.34426229508196721</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1938</v>
      </c>
      <c r="B1130" s="2">
        <v>24</v>
      </c>
      <c r="C1130" s="299">
        <v>9.3276331130975523E-3</v>
      </c>
      <c r="D1130" s="2">
        <v>23.636363636363601</v>
      </c>
      <c r="E1130" s="2">
        <v>42</v>
      </c>
      <c r="F1130" s="299">
        <v>1.4788732394366197E-2</v>
      </c>
      <c r="G1130" s="14">
        <v>24.2424242424242</v>
      </c>
      <c r="H1130" s="2">
        <v>33</v>
      </c>
      <c r="I1130" s="299">
        <v>1.125127855438118E-2</v>
      </c>
      <c r="J1130" s="14">
        <v>32.121212</v>
      </c>
      <c r="K1130" s="299">
        <v>0.375</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1939</v>
      </c>
      <c r="B1131" s="2">
        <v>15</v>
      </c>
      <c r="C1131" s="299">
        <v>5.8297706956859695E-3</v>
      </c>
      <c r="D1131" s="2">
        <v>14.545454545454501</v>
      </c>
      <c r="E1131" s="2">
        <v>0</v>
      </c>
      <c r="F1131" s="299">
        <v>0</v>
      </c>
      <c r="G1131" s="14">
        <v>11.5151515151515</v>
      </c>
      <c r="H1131" s="2">
        <v>0</v>
      </c>
      <c r="I1131" s="299">
        <v>0</v>
      </c>
      <c r="J1131" s="14">
        <v>12.727273</v>
      </c>
      <c r="K1131" s="299">
        <v>-1</v>
      </c>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297" t="s">
        <v>1941</v>
      </c>
      <c r="B1133" s="297"/>
      <c r="C1133" s="297"/>
      <c r="D1133" s="297"/>
      <c r="E1133" s="297"/>
      <c r="F1133" s="297"/>
      <c r="G1133" s="297"/>
      <c r="H1133" s="297"/>
      <c r="I1133" s="297"/>
      <c r="J1133" s="297"/>
      <c r="K1133" s="297"/>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98" t="s">
        <v>1703</v>
      </c>
      <c r="C1134" s="298"/>
      <c r="D1134" s="298" t="s">
        <v>1704</v>
      </c>
      <c r="E1134" s="298" t="s">
        <v>1703</v>
      </c>
      <c r="F1134" s="298"/>
      <c r="G1134" s="298" t="s">
        <v>1704</v>
      </c>
      <c r="H1134" s="298" t="s">
        <v>1703</v>
      </c>
      <c r="I1134" s="298"/>
      <c r="J1134" s="298" t="s">
        <v>1704</v>
      </c>
      <c r="K1134" t="s">
        <v>173</v>
      </c>
      <c r="L1134" s="207" t="s">
        <v>1703</v>
      </c>
      <c r="M1134" s="207"/>
      <c r="N1134" s="207" t="s">
        <v>1704</v>
      </c>
      <c r="O1134" s="207" t="s">
        <v>1703</v>
      </c>
      <c r="P1134" s="207"/>
      <c r="Q1134" s="207" t="s">
        <v>1704</v>
      </c>
      <c r="R1134" s="207" t="s">
        <v>1703</v>
      </c>
      <c r="S1134" s="207"/>
      <c r="T1134" s="207" t="s">
        <v>1704</v>
      </c>
      <c r="U1134" t="s">
        <v>173</v>
      </c>
      <c r="V1134" s="207" t="s">
        <v>1703</v>
      </c>
      <c r="W1134" s="207"/>
      <c r="X1134" s="207" t="s">
        <v>1704</v>
      </c>
      <c r="Y1134" s="207" t="s">
        <v>1703</v>
      </c>
      <c r="Z1134" s="207"/>
      <c r="AA1134" s="207" t="s">
        <v>1704</v>
      </c>
      <c r="AB1134" s="207" t="s">
        <v>1703</v>
      </c>
      <c r="AC1134" s="207"/>
      <c r="AD1134" s="207" t="s">
        <v>1704</v>
      </c>
      <c r="AE1134" t="s">
        <v>173</v>
      </c>
    </row>
    <row r="1135" spans="1:31" x14ac:dyDescent="0.3">
      <c r="A1135" t="s">
        <v>175</v>
      </c>
      <c r="B1135" s="2">
        <v>2693</v>
      </c>
      <c r="C1135" t="s">
        <v>173</v>
      </c>
      <c r="D1135" s="2">
        <v>140.60606060606</v>
      </c>
      <c r="E1135" s="2">
        <v>2897</v>
      </c>
      <c r="F1135" t="s">
        <v>173</v>
      </c>
      <c r="G1135" s="14">
        <v>79.393939393939405</v>
      </c>
      <c r="H1135" s="2">
        <v>3010</v>
      </c>
      <c r="I1135" t="s">
        <v>173</v>
      </c>
      <c r="J1135" s="14">
        <v>106.666664</v>
      </c>
      <c r="K1135" s="299">
        <v>0.11771258819160788</v>
      </c>
      <c r="L1135" s="2">
        <v>278239</v>
      </c>
      <c r="M1135" s="27" t="s">
        <v>173</v>
      </c>
      <c r="N1135" s="2">
        <v>533.93939393939399</v>
      </c>
      <c r="O1135" s="2">
        <v>289529</v>
      </c>
      <c r="P1135" s="27" t="s">
        <v>173</v>
      </c>
      <c r="Q1135" s="14">
        <v>309.69696969696901</v>
      </c>
      <c r="R1135" s="2">
        <v>299179</v>
      </c>
      <c r="S1135" s="27" t="s">
        <v>173</v>
      </c>
      <c r="T1135" s="14">
        <v>258.78787199999999</v>
      </c>
      <c r="U1135" s="27">
        <v>7.5259039890166371E-2</v>
      </c>
      <c r="V1135" s="2">
        <v>13552624</v>
      </c>
      <c r="W1135" s="27" t="s">
        <v>173</v>
      </c>
      <c r="X1135" s="2">
        <v>692</v>
      </c>
      <c r="Y1135" s="2">
        <v>13845790</v>
      </c>
      <c r="Z1135" s="27" t="s">
        <v>173</v>
      </c>
      <c r="AA1135" s="14">
        <v>652.12</v>
      </c>
      <c r="AB1135" s="2">
        <v>14210945</v>
      </c>
      <c r="AC1135" s="27" t="s">
        <v>173</v>
      </c>
      <c r="AD1135" s="14">
        <v>811.52</v>
      </c>
      <c r="AE1135" s="27">
        <v>4.9000000000000002E-2</v>
      </c>
    </row>
    <row r="1136" spans="1:31" x14ac:dyDescent="0.3">
      <c r="A1136" t="s">
        <v>1942</v>
      </c>
      <c r="B1136" s="2">
        <v>24</v>
      </c>
      <c r="C1136" s="299">
        <v>8.9119940586706269E-3</v>
      </c>
      <c r="D1136" s="2">
        <v>16.969696969696901</v>
      </c>
      <c r="E1136" s="2">
        <v>63</v>
      </c>
      <c r="F1136" s="299">
        <v>2.1746634449430445E-2</v>
      </c>
      <c r="G1136" s="14">
        <v>22.424242424242401</v>
      </c>
      <c r="H1136" s="2">
        <v>18</v>
      </c>
      <c r="I1136" s="299">
        <v>5.980066445182724E-3</v>
      </c>
      <c r="J1136" s="14">
        <v>12.727273</v>
      </c>
      <c r="K1136" s="299">
        <v>-0.25</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1943</v>
      </c>
      <c r="B1137" s="2">
        <v>201</v>
      </c>
      <c r="C1137" s="299">
        <v>7.4637950241366505E-2</v>
      </c>
      <c r="D1137" s="2">
        <v>73.939393939393895</v>
      </c>
      <c r="E1137" s="2">
        <v>165</v>
      </c>
      <c r="F1137" s="299">
        <v>5.695547117707974E-2</v>
      </c>
      <c r="G1137" s="14">
        <v>43.636363636363598</v>
      </c>
      <c r="H1137" s="2">
        <v>133</v>
      </c>
      <c r="I1137" s="299">
        <v>4.4186046511627906E-2</v>
      </c>
      <c r="J1137" s="14">
        <v>47.272728000000001</v>
      </c>
      <c r="K1137" s="299">
        <v>-0.3383084577114428</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1944</v>
      </c>
      <c r="B1138" s="2">
        <v>608</v>
      </c>
      <c r="C1138" s="299">
        <v>0.22577051615298924</v>
      </c>
      <c r="D1138" s="2">
        <v>108.484848484848</v>
      </c>
      <c r="E1138" s="2">
        <v>607</v>
      </c>
      <c r="F1138" s="299">
        <v>0.20952709699689334</v>
      </c>
      <c r="G1138" s="14">
        <v>76.969696969696898</v>
      </c>
      <c r="H1138" s="2">
        <v>654</v>
      </c>
      <c r="I1138" s="299">
        <v>0.21727574750830564</v>
      </c>
      <c r="J1138" s="14">
        <v>92.727270000000004</v>
      </c>
      <c r="K1138" s="299">
        <v>7.5657894736842105E-2</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1945</v>
      </c>
      <c r="B1139" s="2">
        <v>1365</v>
      </c>
      <c r="C1139" s="299">
        <v>0.50686966208689199</v>
      </c>
      <c r="D1139" s="2">
        <v>144.84848484848399</v>
      </c>
      <c r="E1139" s="2">
        <v>1349</v>
      </c>
      <c r="F1139" s="299">
        <v>0.46565412495685193</v>
      </c>
      <c r="G1139" s="14">
        <v>89.090909090909093</v>
      </c>
      <c r="H1139" s="2">
        <v>1444</v>
      </c>
      <c r="I1139" s="299">
        <v>0.47973421926910298</v>
      </c>
      <c r="J1139" s="14">
        <v>123.030304</v>
      </c>
      <c r="K1139" s="299">
        <v>5.7875457875457878E-2</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1946</v>
      </c>
      <c r="B1140" s="2">
        <v>468</v>
      </c>
      <c r="C1140" s="299">
        <v>0.17378388414407725</v>
      </c>
      <c r="D1140" s="2">
        <v>92.121212121212096</v>
      </c>
      <c r="E1140" s="2">
        <v>666</v>
      </c>
      <c r="F1140" s="299">
        <v>0.22989299275112185</v>
      </c>
      <c r="G1140" s="14">
        <v>76.363636363636303</v>
      </c>
      <c r="H1140" s="2">
        <v>671</v>
      </c>
      <c r="I1140" s="299">
        <v>0.22292358803986712</v>
      </c>
      <c r="J1140" s="14">
        <v>110.909088</v>
      </c>
      <c r="K1140" s="299">
        <v>0.43376068376068377</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1947</v>
      </c>
      <c r="B1141" s="2">
        <v>27</v>
      </c>
      <c r="C1141" s="299">
        <v>1.0025993316004456E-2</v>
      </c>
      <c r="D1141" s="2">
        <v>19.393939393939299</v>
      </c>
      <c r="E1141" s="2">
        <v>47</v>
      </c>
      <c r="F1141" s="299">
        <v>1.6223679668622714E-2</v>
      </c>
      <c r="G1141" s="14">
        <v>26.6666666666666</v>
      </c>
      <c r="H1141" s="2">
        <v>90</v>
      </c>
      <c r="I1141" s="299">
        <v>2.9900332225913623E-2</v>
      </c>
      <c r="J1141" s="14">
        <v>39.393940000000001</v>
      </c>
      <c r="K1141" s="299">
        <v>2.3333333333333335</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297" t="s">
        <v>1948</v>
      </c>
      <c r="B1143" s="297"/>
      <c r="C1143" s="297"/>
      <c r="D1143" s="297"/>
      <c r="E1143" s="297"/>
      <c r="F1143" s="297"/>
      <c r="G1143" s="297"/>
      <c r="H1143" s="297"/>
      <c r="I1143" s="297"/>
      <c r="J1143" s="297"/>
      <c r="K1143" s="297"/>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98" t="s">
        <v>1703</v>
      </c>
      <c r="C1144" s="298"/>
      <c r="D1144" s="298" t="s">
        <v>1704</v>
      </c>
      <c r="E1144" s="298" t="s">
        <v>1703</v>
      </c>
      <c r="F1144" s="298"/>
      <c r="G1144" s="298" t="s">
        <v>1704</v>
      </c>
      <c r="H1144" s="298" t="s">
        <v>1703</v>
      </c>
      <c r="I1144" s="298"/>
      <c r="J1144" s="298" t="s">
        <v>1704</v>
      </c>
      <c r="K1144" t="s">
        <v>173</v>
      </c>
      <c r="L1144" s="207" t="s">
        <v>1703</v>
      </c>
      <c r="M1144" s="207"/>
      <c r="N1144" s="207" t="s">
        <v>1704</v>
      </c>
      <c r="O1144" s="207" t="s">
        <v>1703</v>
      </c>
      <c r="P1144" s="207"/>
      <c r="Q1144" s="207" t="s">
        <v>1704</v>
      </c>
      <c r="R1144" s="207" t="s">
        <v>1703</v>
      </c>
      <c r="S1144" s="207"/>
      <c r="T1144" s="207" t="s">
        <v>1704</v>
      </c>
      <c r="U1144" t="s">
        <v>173</v>
      </c>
      <c r="V1144" s="207" t="s">
        <v>1703</v>
      </c>
      <c r="W1144" s="207"/>
      <c r="X1144" s="207" t="s">
        <v>1704</v>
      </c>
      <c r="Y1144" s="207" t="s">
        <v>1703</v>
      </c>
      <c r="Z1144" s="207"/>
      <c r="AA1144" s="207" t="s">
        <v>1704</v>
      </c>
      <c r="AB1144" s="207" t="s">
        <v>1703</v>
      </c>
      <c r="AC1144" s="207"/>
      <c r="AD1144" s="207" t="s">
        <v>1704</v>
      </c>
      <c r="AE1144" t="s">
        <v>173</v>
      </c>
    </row>
    <row r="1145" spans="1:31" x14ac:dyDescent="0.3">
      <c r="A1145" t="s">
        <v>175</v>
      </c>
      <c r="B1145" s="2">
        <v>2573</v>
      </c>
      <c r="C1145" t="s">
        <v>173</v>
      </c>
      <c r="D1145" s="2">
        <v>118.787878787878</v>
      </c>
      <c r="E1145" s="2">
        <v>2840</v>
      </c>
      <c r="F1145" t="s">
        <v>173</v>
      </c>
      <c r="G1145" s="14">
        <v>76.969696969696898</v>
      </c>
      <c r="H1145" s="2">
        <v>2933</v>
      </c>
      <c r="I1145" t="s">
        <v>173</v>
      </c>
      <c r="J1145" s="14">
        <v>105.454544</v>
      </c>
      <c r="K1145" s="299">
        <v>0.13991449669646328</v>
      </c>
      <c r="L1145" s="2">
        <v>248057</v>
      </c>
      <c r="M1145" s="27" t="s">
        <v>173</v>
      </c>
      <c r="N1145" s="2">
        <v>1032.72727272727</v>
      </c>
      <c r="O1145" s="2">
        <v>259700</v>
      </c>
      <c r="P1145" s="27" t="s">
        <v>173</v>
      </c>
      <c r="Q1145" s="14">
        <v>948.48484848484804</v>
      </c>
      <c r="R1145" s="2">
        <v>273556</v>
      </c>
      <c r="S1145" s="27" t="s">
        <v>173</v>
      </c>
      <c r="T1145" s="14">
        <v>804.24243200000001</v>
      </c>
      <c r="U1145" s="27">
        <v>0.10279492213483192</v>
      </c>
      <c r="V1145" s="2">
        <v>12392852</v>
      </c>
      <c r="W1145" s="27" t="s">
        <v>173</v>
      </c>
      <c r="X1145" s="2">
        <v>13533</v>
      </c>
      <c r="Y1145" s="2">
        <v>12717801</v>
      </c>
      <c r="Z1145" s="27" t="s">
        <v>173</v>
      </c>
      <c r="AA1145" s="14">
        <v>11122.42</v>
      </c>
      <c r="AB1145" s="2">
        <v>13103114</v>
      </c>
      <c r="AC1145" s="27" t="s">
        <v>173</v>
      </c>
      <c r="AD1145" s="14">
        <v>11237.58</v>
      </c>
      <c r="AE1145" s="27">
        <v>5.7000000000000002E-2</v>
      </c>
    </row>
    <row r="1146" spans="1:31" x14ac:dyDescent="0.3">
      <c r="A1146" t="s">
        <v>1585</v>
      </c>
      <c r="B1146" s="2">
        <v>1440</v>
      </c>
      <c r="C1146" s="299">
        <v>0.5596579867858531</v>
      </c>
      <c r="D1146" s="2">
        <v>138.18181818181799</v>
      </c>
      <c r="E1146" s="2">
        <v>1536</v>
      </c>
      <c r="F1146" s="299">
        <v>0.54084507042253516</v>
      </c>
      <c r="G1146" s="14">
        <v>101.212121212121</v>
      </c>
      <c r="H1146" s="2">
        <v>1664</v>
      </c>
      <c r="I1146" s="299">
        <v>0.5673371974087964</v>
      </c>
      <c r="J1146" s="14">
        <v>127.878784</v>
      </c>
      <c r="K1146" s="299">
        <v>0.15555555555555556</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1949</v>
      </c>
      <c r="B1147" s="2">
        <v>10</v>
      </c>
      <c r="C1147" s="299">
        <v>3.88651379712398E-3</v>
      </c>
      <c r="D1147" s="2">
        <v>10.303030303030299</v>
      </c>
      <c r="E1147" s="2">
        <v>31</v>
      </c>
      <c r="F1147" s="299">
        <v>1.0915492957746478E-2</v>
      </c>
      <c r="G1147" s="14">
        <v>15.757575757575699</v>
      </c>
      <c r="H1147" s="2">
        <v>6</v>
      </c>
      <c r="I1147" s="299">
        <v>2.0456870098874871E-3</v>
      </c>
      <c r="J1147" s="14">
        <v>4.8484850000000002</v>
      </c>
      <c r="K1147" s="299">
        <v>-0.4</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1950</v>
      </c>
      <c r="B1148" s="2">
        <v>22</v>
      </c>
      <c r="C1148" s="299">
        <v>8.5503303536727561E-3</v>
      </c>
      <c r="D1148" s="2">
        <v>16.969696969696901</v>
      </c>
      <c r="E1148" s="2">
        <v>45</v>
      </c>
      <c r="F1148" s="299">
        <v>1.5845070422535211E-2</v>
      </c>
      <c r="G1148" s="14">
        <v>21.818181818181799</v>
      </c>
      <c r="H1148" s="2">
        <v>0</v>
      </c>
      <c r="I1148" s="299">
        <v>0</v>
      </c>
      <c r="J1148" s="14">
        <v>12.727273</v>
      </c>
      <c r="K1148" s="299">
        <v>-1</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1951</v>
      </c>
      <c r="B1149" s="2">
        <v>154</v>
      </c>
      <c r="C1149" s="299">
        <v>5.9852312475709289E-2</v>
      </c>
      <c r="D1149" s="2">
        <v>49.090909090909101</v>
      </c>
      <c r="E1149" s="2">
        <v>150</v>
      </c>
      <c r="F1149" s="299">
        <v>5.2816901408450703E-2</v>
      </c>
      <c r="G1149" s="14">
        <v>38.787878787878697</v>
      </c>
      <c r="H1149" s="2">
        <v>175</v>
      </c>
      <c r="I1149" s="299">
        <v>5.9665871121718374E-2</v>
      </c>
      <c r="J1149" s="14">
        <v>50.303031900000001</v>
      </c>
      <c r="K1149" s="299">
        <v>0.13636363636363635</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1952</v>
      </c>
      <c r="B1150" s="2">
        <v>967</v>
      </c>
      <c r="C1150" s="299">
        <v>0.37582588418188884</v>
      </c>
      <c r="D1150" s="2">
        <v>118.181818181818</v>
      </c>
      <c r="E1150" s="2">
        <v>793</v>
      </c>
      <c r="F1150" s="299">
        <v>0.27922535211267607</v>
      </c>
      <c r="G1150" s="14">
        <v>79.393939393939405</v>
      </c>
      <c r="H1150" s="2">
        <v>918</v>
      </c>
      <c r="I1150" s="299">
        <v>0.31299011251278552</v>
      </c>
      <c r="J1150" s="14">
        <v>107.878784</v>
      </c>
      <c r="K1150" s="299">
        <v>-5.0672182006204755E-2</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1953</v>
      </c>
      <c r="B1151" s="2">
        <v>260</v>
      </c>
      <c r="C1151" s="299">
        <v>0.10104935872522347</v>
      </c>
      <c r="D1151" s="2">
        <v>61.818181818181799</v>
      </c>
      <c r="E1151" s="2">
        <v>470</v>
      </c>
      <c r="F1151" s="299">
        <v>0.16549295774647887</v>
      </c>
      <c r="G1151" s="14">
        <v>68.484848484848399</v>
      </c>
      <c r="H1151" s="2">
        <v>475</v>
      </c>
      <c r="I1151" s="299">
        <v>0.16195022161609274</v>
      </c>
      <c r="J1151" s="14">
        <v>95.757576</v>
      </c>
      <c r="K1151" s="299">
        <v>0.82692307692307687</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1954</v>
      </c>
      <c r="B1152" s="2">
        <v>27</v>
      </c>
      <c r="C1152" s="299">
        <v>1.0493587252234746E-2</v>
      </c>
      <c r="D1152" s="2">
        <v>19.393939393939299</v>
      </c>
      <c r="E1152" s="2">
        <v>47</v>
      </c>
      <c r="F1152" s="299">
        <v>1.6549295774647886E-2</v>
      </c>
      <c r="G1152" s="14">
        <v>26.6666666666666</v>
      </c>
      <c r="H1152" s="2">
        <v>90</v>
      </c>
      <c r="I1152" s="299">
        <v>3.068530514831231E-2</v>
      </c>
      <c r="J1152" s="14">
        <v>39.393940000000001</v>
      </c>
      <c r="K1152" s="299">
        <v>2.3333333333333335</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1588</v>
      </c>
      <c r="B1153" s="2">
        <v>1133</v>
      </c>
      <c r="C1153" s="299">
        <v>0.4403420132141469</v>
      </c>
      <c r="D1153" s="2">
        <v>96.363636363636402</v>
      </c>
      <c r="E1153" s="2">
        <v>1304</v>
      </c>
      <c r="F1153" s="299">
        <v>0.45915492957746479</v>
      </c>
      <c r="G1153" s="14">
        <v>90.909090909090907</v>
      </c>
      <c r="H1153" s="2">
        <v>1269</v>
      </c>
      <c r="I1153" s="299">
        <v>0.43266280259120354</v>
      </c>
      <c r="J1153" s="14">
        <v>113.939392</v>
      </c>
      <c r="K1153" s="299">
        <v>0.12003530450132392</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1949</v>
      </c>
      <c r="B1154" s="2">
        <v>14</v>
      </c>
      <c r="C1154" s="299">
        <v>5.4411193159735714E-3</v>
      </c>
      <c r="D1154" s="2">
        <v>13.3333333333333</v>
      </c>
      <c r="E1154" s="2">
        <v>15</v>
      </c>
      <c r="F1154" s="299">
        <v>5.2816901408450703E-3</v>
      </c>
      <c r="G1154" s="14">
        <v>12.7272727272727</v>
      </c>
      <c r="H1154" s="2">
        <v>12</v>
      </c>
      <c r="I1154" s="299">
        <v>4.0913740197749742E-3</v>
      </c>
      <c r="J1154" s="14">
        <v>10.909091</v>
      </c>
      <c r="K1154" s="299">
        <v>-0.14285714285714285</v>
      </c>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1950</v>
      </c>
      <c r="B1155" s="2">
        <v>179</v>
      </c>
      <c r="C1155" s="299">
        <v>6.9568596968519233E-2</v>
      </c>
      <c r="D1155" s="2">
        <v>72.121212121212096</v>
      </c>
      <c r="E1155" s="2">
        <v>111</v>
      </c>
      <c r="F1155" s="299">
        <v>3.9084507042253525E-2</v>
      </c>
      <c r="G1155" s="14">
        <v>35.757575757575701</v>
      </c>
      <c r="H1155" s="2">
        <v>124</v>
      </c>
      <c r="I1155" s="299">
        <v>4.2277531537674738E-2</v>
      </c>
      <c r="J1155" s="14">
        <v>47.272728000000001</v>
      </c>
      <c r="K1155" s="299">
        <v>-0.30726256983240224</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1951</v>
      </c>
      <c r="B1156" s="2">
        <v>387</v>
      </c>
      <c r="C1156" s="299">
        <v>0.15040808394869801</v>
      </c>
      <c r="D1156" s="2">
        <v>93.3333333333333</v>
      </c>
      <c r="E1156" s="2">
        <v>435</v>
      </c>
      <c r="F1156" s="299">
        <v>0.15316901408450703</v>
      </c>
      <c r="G1156" s="14">
        <v>70.909090909090907</v>
      </c>
      <c r="H1156" s="2">
        <v>421</v>
      </c>
      <c r="I1156" s="299">
        <v>0.14353903852710534</v>
      </c>
      <c r="J1156" s="14">
        <v>85.454544100000007</v>
      </c>
      <c r="K1156" s="299">
        <v>8.7855297157622733E-2</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1952</v>
      </c>
      <c r="B1157" s="2">
        <v>398</v>
      </c>
      <c r="C1157" s="299">
        <v>0.15468324912553438</v>
      </c>
      <c r="D1157" s="2">
        <v>87.878787878787904</v>
      </c>
      <c r="E1157" s="2">
        <v>547</v>
      </c>
      <c r="F1157" s="299">
        <v>0.19260563380281689</v>
      </c>
      <c r="G1157" s="14">
        <v>72.121212121212096</v>
      </c>
      <c r="H1157" s="2">
        <v>516</v>
      </c>
      <c r="I1157" s="299">
        <v>0.17592908285032391</v>
      </c>
      <c r="J1157" s="14">
        <v>91.515150000000006</v>
      </c>
      <c r="K1157" s="299">
        <v>0.29648241206030151</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1953</v>
      </c>
      <c r="B1158" s="2">
        <v>155</v>
      </c>
      <c r="C1158" s="299">
        <v>6.0240963855421686E-2</v>
      </c>
      <c r="D1158" s="2">
        <v>65.454545454545396</v>
      </c>
      <c r="E1158" s="2">
        <v>196</v>
      </c>
      <c r="F1158" s="299">
        <v>6.9014084507042259E-2</v>
      </c>
      <c r="G1158" s="14">
        <v>59.393939393939398</v>
      </c>
      <c r="H1158" s="2">
        <v>196</v>
      </c>
      <c r="I1158" s="299">
        <v>6.6825775656324582E-2</v>
      </c>
      <c r="J1158" s="14">
        <v>79.393936199999999</v>
      </c>
      <c r="K1158" s="299">
        <v>0.26451612903225807</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1954</v>
      </c>
      <c r="B1159" s="2">
        <v>0</v>
      </c>
      <c r="C1159" s="299">
        <v>0</v>
      </c>
      <c r="D1159" s="2">
        <v>80</v>
      </c>
      <c r="E1159" s="2">
        <v>0</v>
      </c>
      <c r="F1159" s="299">
        <v>0</v>
      </c>
      <c r="G1159" s="14">
        <v>11.5151515151515</v>
      </c>
      <c r="H1159" s="2">
        <v>0</v>
      </c>
      <c r="I1159" s="299">
        <v>0</v>
      </c>
      <c r="J1159" s="14">
        <v>12.727273</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297" t="s">
        <v>1955</v>
      </c>
      <c r="B1161" s="297"/>
      <c r="C1161" s="297"/>
      <c r="D1161" s="297"/>
      <c r="E1161" s="297"/>
      <c r="F1161" s="297"/>
      <c r="G1161" s="297"/>
      <c r="H1161" s="297"/>
      <c r="I1161" s="297"/>
      <c r="J1161" s="297"/>
      <c r="K1161" s="297"/>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98" t="s">
        <v>1703</v>
      </c>
      <c r="C1162" s="298"/>
      <c r="D1162" s="298" t="s">
        <v>1704</v>
      </c>
      <c r="E1162" s="298" t="s">
        <v>1703</v>
      </c>
      <c r="F1162" s="298"/>
      <c r="G1162" s="298" t="s">
        <v>1704</v>
      </c>
      <c r="H1162" s="298" t="s">
        <v>1703</v>
      </c>
      <c r="I1162" s="298"/>
      <c r="J1162" s="298" t="s">
        <v>1704</v>
      </c>
      <c r="K1162" t="s">
        <v>173</v>
      </c>
      <c r="L1162" s="207" t="s">
        <v>1703</v>
      </c>
      <c r="M1162" s="207"/>
      <c r="N1162" s="207" t="s">
        <v>1704</v>
      </c>
      <c r="O1162" s="207" t="s">
        <v>1703</v>
      </c>
      <c r="P1162" s="207"/>
      <c r="Q1162" s="207" t="s">
        <v>1704</v>
      </c>
      <c r="R1162" s="207" t="s">
        <v>1703</v>
      </c>
      <c r="S1162" s="207"/>
      <c r="T1162" s="207" t="s">
        <v>1704</v>
      </c>
      <c r="U1162" t="s">
        <v>173</v>
      </c>
      <c r="V1162" s="207" t="s">
        <v>1703</v>
      </c>
      <c r="W1162" s="207"/>
      <c r="X1162" s="207" t="s">
        <v>1704</v>
      </c>
      <c r="Y1162" s="207" t="s">
        <v>1703</v>
      </c>
      <c r="Z1162" s="207"/>
      <c r="AA1162" s="207" t="s">
        <v>1704</v>
      </c>
      <c r="AB1162" s="207" t="s">
        <v>1703</v>
      </c>
      <c r="AC1162" s="207"/>
      <c r="AD1162" s="207" t="s">
        <v>1704</v>
      </c>
      <c r="AE1162" t="s">
        <v>173</v>
      </c>
    </row>
    <row r="1163" spans="1:31" x14ac:dyDescent="0.3">
      <c r="A1163" t="s">
        <v>175</v>
      </c>
      <c r="B1163" s="2">
        <v>2573</v>
      </c>
      <c r="C1163" t="s">
        <v>173</v>
      </c>
      <c r="D1163" s="2">
        <v>118.787878787878</v>
      </c>
      <c r="E1163" s="2">
        <v>2840</v>
      </c>
      <c r="F1163" t="s">
        <v>173</v>
      </c>
      <c r="G1163" s="14">
        <v>76.969696969696898</v>
      </c>
      <c r="H1163" s="2">
        <v>2933</v>
      </c>
      <c r="I1163" t="s">
        <v>173</v>
      </c>
      <c r="J1163" s="14">
        <v>105.454544</v>
      </c>
      <c r="K1163" s="299">
        <v>0.13991449669646328</v>
      </c>
      <c r="L1163" s="2">
        <v>248057</v>
      </c>
      <c r="M1163" s="27" t="s">
        <v>173</v>
      </c>
      <c r="N1163" s="2">
        <v>1032.72727272727</v>
      </c>
      <c r="O1163" s="2">
        <v>259700</v>
      </c>
      <c r="P1163" s="27" t="s">
        <v>173</v>
      </c>
      <c r="Q1163" s="14">
        <v>948.48484848484804</v>
      </c>
      <c r="R1163" s="2">
        <v>273556</v>
      </c>
      <c r="S1163" s="27" t="s">
        <v>173</v>
      </c>
      <c r="T1163" s="14">
        <v>804.24243200000001</v>
      </c>
      <c r="U1163" s="27">
        <v>0.10279492213483192</v>
      </c>
      <c r="V1163" s="2">
        <v>12392852</v>
      </c>
      <c r="W1163" s="27" t="s">
        <v>173</v>
      </c>
      <c r="X1163" s="2">
        <v>13533</v>
      </c>
      <c r="Y1163" s="2">
        <v>12717801</v>
      </c>
      <c r="Z1163" s="27" t="s">
        <v>173</v>
      </c>
      <c r="AA1163" s="14">
        <v>11122.42</v>
      </c>
      <c r="AB1163" s="2">
        <v>13103114</v>
      </c>
      <c r="AC1163" s="27" t="s">
        <v>173</v>
      </c>
      <c r="AD1163" s="14">
        <v>11237.58</v>
      </c>
      <c r="AE1163" s="27">
        <v>5.7000000000000002E-2</v>
      </c>
    </row>
    <row r="1164" spans="1:31" x14ac:dyDescent="0.3">
      <c r="A1164" t="s">
        <v>1585</v>
      </c>
      <c r="B1164" s="2">
        <v>1440</v>
      </c>
      <c r="C1164" s="299">
        <v>0.5596579867858531</v>
      </c>
      <c r="D1164" s="2">
        <v>138.18181818181799</v>
      </c>
      <c r="E1164" s="2">
        <v>1536</v>
      </c>
      <c r="F1164" s="299">
        <v>0.54084507042253516</v>
      </c>
      <c r="G1164" s="14">
        <v>101.212121212121</v>
      </c>
      <c r="H1164" s="2">
        <v>1664</v>
      </c>
      <c r="I1164" s="299">
        <v>0.5673371974087964</v>
      </c>
      <c r="J1164" s="14">
        <v>127.878784</v>
      </c>
      <c r="K1164" s="299">
        <v>0.15555555555555556</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1586</v>
      </c>
      <c r="B1165" s="2">
        <v>1440</v>
      </c>
      <c r="C1165" s="299">
        <v>0.5596579867858531</v>
      </c>
      <c r="D1165" s="2">
        <v>138.18181818181799</v>
      </c>
      <c r="E1165" s="2">
        <v>1530</v>
      </c>
      <c r="F1165" s="299">
        <v>0.53873239436619713</v>
      </c>
      <c r="G1165" s="14">
        <v>100</v>
      </c>
      <c r="H1165" s="2">
        <v>1664</v>
      </c>
      <c r="I1165" s="299">
        <v>0.5673371974087964</v>
      </c>
      <c r="J1165" s="14">
        <v>127.878784</v>
      </c>
      <c r="K1165" s="299">
        <v>0.15555555555555556</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1956</v>
      </c>
      <c r="B1166" s="2">
        <v>0</v>
      </c>
      <c r="C1166" s="299">
        <v>0</v>
      </c>
      <c r="D1166" s="2">
        <v>80</v>
      </c>
      <c r="E1166" s="2">
        <v>6</v>
      </c>
      <c r="F1166" s="299">
        <v>2.112676056338028E-3</v>
      </c>
      <c r="G1166" s="14">
        <v>5.4545454545454497</v>
      </c>
      <c r="H1166" s="2">
        <v>0</v>
      </c>
      <c r="I1166" s="299">
        <v>0</v>
      </c>
      <c r="J1166" s="14">
        <v>12.727273</v>
      </c>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1588</v>
      </c>
      <c r="B1167" s="2">
        <v>1133</v>
      </c>
      <c r="C1167" s="299">
        <v>0.4403420132141469</v>
      </c>
      <c r="D1167" s="2">
        <v>96.363636363636402</v>
      </c>
      <c r="E1167" s="2">
        <v>1304</v>
      </c>
      <c r="F1167" s="299">
        <v>0.45915492957746479</v>
      </c>
      <c r="G1167" s="14">
        <v>90.909090909090907</v>
      </c>
      <c r="H1167" s="2">
        <v>1269</v>
      </c>
      <c r="I1167" s="299">
        <v>0.43266280259120354</v>
      </c>
      <c r="J1167" s="14">
        <v>113.939392</v>
      </c>
      <c r="K1167" s="299">
        <v>0.12003530450132392</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1586</v>
      </c>
      <c r="B1168" s="2">
        <v>1133</v>
      </c>
      <c r="C1168" s="299">
        <v>0.4403420132141469</v>
      </c>
      <c r="D1168" s="2">
        <v>96.363636363636402</v>
      </c>
      <c r="E1168" s="2">
        <v>1304</v>
      </c>
      <c r="F1168" s="299">
        <v>0.45915492957746479</v>
      </c>
      <c r="G1168" s="14">
        <v>90.909090909090907</v>
      </c>
      <c r="H1168" s="2">
        <v>1264</v>
      </c>
      <c r="I1168" s="299">
        <v>0.43095806341629733</v>
      </c>
      <c r="J1168" s="14">
        <v>113.333336</v>
      </c>
      <c r="K1168" s="299">
        <v>0.11562224183583407</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1956</v>
      </c>
      <c r="B1169" s="2">
        <v>0</v>
      </c>
      <c r="C1169" s="299">
        <v>0</v>
      </c>
      <c r="D1169" s="2">
        <v>80</v>
      </c>
      <c r="E1169" s="2">
        <v>0</v>
      </c>
      <c r="F1169" s="299">
        <v>0</v>
      </c>
      <c r="G1169" s="14">
        <v>11.5151515151515</v>
      </c>
      <c r="H1169" s="2">
        <v>5</v>
      </c>
      <c r="I1169" s="299">
        <v>1.7047391749062393E-3</v>
      </c>
      <c r="J1169" s="14">
        <v>5.4545455</v>
      </c>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297" t="s">
        <v>1957</v>
      </c>
      <c r="B1171" s="297"/>
      <c r="C1171" s="297"/>
      <c r="D1171" s="297"/>
      <c r="E1171" s="297"/>
      <c r="F1171" s="297"/>
      <c r="G1171" s="297"/>
      <c r="H1171" s="297"/>
      <c r="I1171" s="297"/>
      <c r="J1171" s="297"/>
      <c r="K1171" s="297"/>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98" t="s">
        <v>1703</v>
      </c>
      <c r="C1172" s="298"/>
      <c r="D1172" s="298" t="s">
        <v>1704</v>
      </c>
      <c r="E1172" s="298" t="s">
        <v>1703</v>
      </c>
      <c r="F1172" s="298"/>
      <c r="G1172" s="298" t="s">
        <v>1704</v>
      </c>
      <c r="H1172" s="298" t="s">
        <v>1703</v>
      </c>
      <c r="I1172" s="298"/>
      <c r="J1172" s="298" t="s">
        <v>1704</v>
      </c>
      <c r="K1172" t="s">
        <v>173</v>
      </c>
      <c r="L1172" s="207" t="s">
        <v>1703</v>
      </c>
      <c r="M1172" s="207"/>
      <c r="N1172" s="207" t="s">
        <v>1704</v>
      </c>
      <c r="O1172" s="207" t="s">
        <v>1703</v>
      </c>
      <c r="P1172" s="207"/>
      <c r="Q1172" s="207" t="s">
        <v>1704</v>
      </c>
      <c r="R1172" s="207" t="s">
        <v>1703</v>
      </c>
      <c r="S1172" s="207"/>
      <c r="T1172" s="207" t="s">
        <v>1704</v>
      </c>
      <c r="U1172" t="s">
        <v>173</v>
      </c>
      <c r="V1172" s="207" t="s">
        <v>1703</v>
      </c>
      <c r="W1172" s="207"/>
      <c r="X1172" s="207" t="s">
        <v>1704</v>
      </c>
      <c r="Y1172" s="207" t="s">
        <v>1703</v>
      </c>
      <c r="Z1172" s="207"/>
      <c r="AA1172" s="207" t="s">
        <v>1704</v>
      </c>
      <c r="AB1172" s="207" t="s">
        <v>1703</v>
      </c>
      <c r="AC1172" s="207"/>
      <c r="AD1172" s="207" t="s">
        <v>1704</v>
      </c>
      <c r="AE1172" t="s">
        <v>173</v>
      </c>
    </row>
    <row r="1173" spans="1:31" x14ac:dyDescent="0.3">
      <c r="A1173" t="s">
        <v>175</v>
      </c>
      <c r="B1173" s="2">
        <v>2573</v>
      </c>
      <c r="C1173" t="s">
        <v>173</v>
      </c>
      <c r="D1173" s="2">
        <v>118.787878787878</v>
      </c>
      <c r="E1173" s="2">
        <v>2840</v>
      </c>
      <c r="F1173" t="s">
        <v>173</v>
      </c>
      <c r="G1173" s="14">
        <v>76.969696969696898</v>
      </c>
      <c r="H1173" s="2">
        <v>2933</v>
      </c>
      <c r="I1173" t="s">
        <v>173</v>
      </c>
      <c r="J1173" s="14">
        <v>105.454544</v>
      </c>
      <c r="K1173" s="299">
        <v>0.13991449669646328</v>
      </c>
      <c r="L1173" s="2">
        <v>248057</v>
      </c>
      <c r="M1173" s="27" t="s">
        <v>173</v>
      </c>
      <c r="N1173" s="2">
        <v>1032.72727272727</v>
      </c>
      <c r="O1173" s="2">
        <v>259700</v>
      </c>
      <c r="P1173" s="27" t="s">
        <v>173</v>
      </c>
      <c r="Q1173" s="14">
        <v>948.48484848484804</v>
      </c>
      <c r="R1173" s="2">
        <v>273556</v>
      </c>
      <c r="S1173" s="27" t="s">
        <v>173</v>
      </c>
      <c r="T1173" s="14">
        <v>804.24243200000001</v>
      </c>
      <c r="U1173" s="27">
        <v>0.10279492213483192</v>
      </c>
      <c r="V1173" s="2">
        <v>12392852</v>
      </c>
      <c r="W1173" s="27" t="s">
        <v>173</v>
      </c>
      <c r="X1173" s="2">
        <v>13533</v>
      </c>
      <c r="Y1173" s="2">
        <v>12717801</v>
      </c>
      <c r="Z1173" s="27" t="s">
        <v>173</v>
      </c>
      <c r="AA1173" s="14">
        <v>11122.42</v>
      </c>
      <c r="AB1173" s="2">
        <v>13103114</v>
      </c>
      <c r="AC1173" s="27" t="s">
        <v>173</v>
      </c>
      <c r="AD1173" s="14">
        <v>11237.58</v>
      </c>
      <c r="AE1173" s="27">
        <v>5.7000000000000002E-2</v>
      </c>
    </row>
    <row r="1174" spans="1:31" x14ac:dyDescent="0.3">
      <c r="A1174" t="s">
        <v>1585</v>
      </c>
      <c r="B1174" s="2">
        <v>1440</v>
      </c>
      <c r="C1174" s="299">
        <v>0.5596579867858531</v>
      </c>
      <c r="D1174" s="2">
        <v>138.18181818181799</v>
      </c>
      <c r="E1174" s="2">
        <v>1536</v>
      </c>
      <c r="F1174" s="299">
        <v>0.54084507042253516</v>
      </c>
      <c r="G1174" s="14">
        <v>101.212121212121</v>
      </c>
      <c r="H1174" s="2">
        <v>1664</v>
      </c>
      <c r="I1174" s="299">
        <v>0.5673371974087964</v>
      </c>
      <c r="J1174" s="14">
        <v>127.878784</v>
      </c>
      <c r="K1174" s="299">
        <v>0.15555555555555556</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1591</v>
      </c>
      <c r="B1175" s="2">
        <v>1424</v>
      </c>
      <c r="C1175" s="299">
        <v>0.55343956471045475</v>
      </c>
      <c r="D1175" s="2">
        <v>135.15151515151501</v>
      </c>
      <c r="E1175" s="2">
        <v>1524</v>
      </c>
      <c r="F1175" s="299">
        <v>0.53661971830985911</v>
      </c>
      <c r="G1175" s="14">
        <v>98.787878787878796</v>
      </c>
      <c r="H1175" s="2">
        <v>1659</v>
      </c>
      <c r="I1175" s="299">
        <v>0.56563245823389019</v>
      </c>
      <c r="J1175" s="14">
        <v>128.484848</v>
      </c>
      <c r="K1175" s="299">
        <v>0.16502808988764045</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1958</v>
      </c>
      <c r="B1176" s="2">
        <v>16</v>
      </c>
      <c r="C1176" s="299">
        <v>6.2184220753983676E-3</v>
      </c>
      <c r="D1176" s="2">
        <v>15.151515151515101</v>
      </c>
      <c r="E1176" s="2">
        <v>12</v>
      </c>
      <c r="F1176" s="299">
        <v>4.2253521126760559E-3</v>
      </c>
      <c r="G1176" s="14">
        <v>7.8787878787878798</v>
      </c>
      <c r="H1176" s="2">
        <v>5</v>
      </c>
      <c r="I1176" s="299">
        <v>1.7047391749062393E-3</v>
      </c>
      <c r="J1176" s="14">
        <v>4.8484850000000002</v>
      </c>
      <c r="K1176" s="299">
        <v>-0.6875</v>
      </c>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1588</v>
      </c>
      <c r="B1177" s="2">
        <v>1133</v>
      </c>
      <c r="C1177" s="299">
        <v>0.4403420132141469</v>
      </c>
      <c r="D1177" s="2">
        <v>96.363636363636402</v>
      </c>
      <c r="E1177" s="2">
        <v>1304</v>
      </c>
      <c r="F1177" s="299">
        <v>0.45915492957746479</v>
      </c>
      <c r="G1177" s="14">
        <v>90.909090909090907</v>
      </c>
      <c r="H1177" s="2">
        <v>1269</v>
      </c>
      <c r="I1177" s="299">
        <v>0.43266280259120354</v>
      </c>
      <c r="J1177" s="14">
        <v>113.939392</v>
      </c>
      <c r="K1177" s="299">
        <v>0.12003530450132392</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1591</v>
      </c>
      <c r="B1178" s="2">
        <v>1133</v>
      </c>
      <c r="C1178" s="299">
        <v>0.4403420132141469</v>
      </c>
      <c r="D1178" s="2">
        <v>96.363636363636402</v>
      </c>
      <c r="E1178" s="2">
        <v>1304</v>
      </c>
      <c r="F1178" s="299">
        <v>0.45915492957746479</v>
      </c>
      <c r="G1178" s="14">
        <v>90.909090909090907</v>
      </c>
      <c r="H1178" s="2">
        <v>1269</v>
      </c>
      <c r="I1178" s="299">
        <v>0.43266280259120354</v>
      </c>
      <c r="J1178" s="14">
        <v>113.939392</v>
      </c>
      <c r="K1178" s="299">
        <v>0.12003530450132392</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1958</v>
      </c>
      <c r="B1179" s="2">
        <v>0</v>
      </c>
      <c r="C1179" s="299">
        <v>0</v>
      </c>
      <c r="D1179" s="2">
        <v>80</v>
      </c>
      <c r="E1179" s="2">
        <v>0</v>
      </c>
      <c r="F1179" s="299">
        <v>0</v>
      </c>
      <c r="G1179" s="14">
        <v>11.5151515151515</v>
      </c>
      <c r="H1179" s="2">
        <v>0</v>
      </c>
      <c r="I1179" s="299">
        <v>0</v>
      </c>
      <c r="J1179" s="14">
        <v>12.727273</v>
      </c>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297" t="s">
        <v>1959</v>
      </c>
      <c r="B1181" s="297"/>
      <c r="C1181" s="297"/>
      <c r="D1181" s="297"/>
      <c r="E1181" s="297"/>
      <c r="F1181" s="297"/>
      <c r="G1181" s="297"/>
      <c r="H1181" s="297"/>
      <c r="I1181" s="297"/>
      <c r="J1181" s="297"/>
      <c r="K1181" s="297"/>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98" t="s">
        <v>1703</v>
      </c>
      <c r="C1182" s="298"/>
      <c r="D1182" s="298" t="s">
        <v>1704</v>
      </c>
      <c r="E1182" s="298" t="s">
        <v>1703</v>
      </c>
      <c r="F1182" s="298"/>
      <c r="G1182" s="298" t="s">
        <v>1704</v>
      </c>
      <c r="H1182" s="298" t="s">
        <v>1703</v>
      </c>
      <c r="I1182" s="298"/>
      <c r="J1182" s="298" t="s">
        <v>1704</v>
      </c>
      <c r="K1182" t="s">
        <v>173</v>
      </c>
      <c r="L1182" s="207" t="s">
        <v>1703</v>
      </c>
      <c r="M1182" s="207"/>
      <c r="N1182" s="207" t="s">
        <v>1704</v>
      </c>
      <c r="O1182" s="207" t="s">
        <v>1703</v>
      </c>
      <c r="P1182" s="207"/>
      <c r="Q1182" s="207" t="s">
        <v>1704</v>
      </c>
      <c r="R1182" s="207" t="s">
        <v>1703</v>
      </c>
      <c r="S1182" s="207"/>
      <c r="T1182" s="207" t="s">
        <v>1704</v>
      </c>
      <c r="U1182" t="s">
        <v>173</v>
      </c>
      <c r="V1182" s="207" t="s">
        <v>1703</v>
      </c>
      <c r="W1182" s="207"/>
      <c r="X1182" s="207" t="s">
        <v>1704</v>
      </c>
      <c r="Y1182" s="207" t="s">
        <v>1703</v>
      </c>
      <c r="Z1182" s="207"/>
      <c r="AA1182" s="207" t="s">
        <v>1704</v>
      </c>
      <c r="AB1182" s="207" t="s">
        <v>1703</v>
      </c>
      <c r="AC1182" s="207"/>
      <c r="AD1182" s="207" t="s">
        <v>1704</v>
      </c>
      <c r="AE1182" t="s">
        <v>173</v>
      </c>
    </row>
    <row r="1183" spans="1:31" x14ac:dyDescent="0.3">
      <c r="A1183" t="s">
        <v>1416</v>
      </c>
      <c r="B1183" s="15">
        <v>675</v>
      </c>
      <c r="C1183" t="s">
        <v>173</v>
      </c>
      <c r="D1183" s="15">
        <v>34.545454545454497</v>
      </c>
      <c r="E1183" s="15">
        <v>826</v>
      </c>
      <c r="F1183" t="s">
        <v>173</v>
      </c>
      <c r="G1183" s="15">
        <v>18.181818181818102</v>
      </c>
      <c r="H1183" s="2">
        <v>919</v>
      </c>
      <c r="I1183" t="s">
        <v>173</v>
      </c>
      <c r="J1183" s="14">
        <v>41.212119999999999</v>
      </c>
      <c r="K1183" s="299">
        <v>0.36148148148148146</v>
      </c>
      <c r="L1183" s="2">
        <v>810</v>
      </c>
      <c r="M1183" s="27" t="s">
        <v>173</v>
      </c>
      <c r="N1183" s="2">
        <v>5.4545454545454497</v>
      </c>
      <c r="O1183" s="2">
        <v>888</v>
      </c>
      <c r="P1183" s="27" t="s">
        <v>173</v>
      </c>
      <c r="Q1183" s="14">
        <v>6.0606060606060597</v>
      </c>
      <c r="R1183" s="2">
        <v>994</v>
      </c>
      <c r="S1183" s="27" t="s">
        <v>173</v>
      </c>
      <c r="T1183" s="14">
        <v>6.0606059999999999</v>
      </c>
      <c r="U1183" s="27">
        <v>0.2271604938271605</v>
      </c>
      <c r="V1183" s="2">
        <v>1147</v>
      </c>
      <c r="W1183" s="27" t="s">
        <v>173</v>
      </c>
      <c r="X1183" s="2">
        <v>1</v>
      </c>
      <c r="Y1183" s="2">
        <v>1255</v>
      </c>
      <c r="Z1183" s="27" t="s">
        <v>173</v>
      </c>
      <c r="AA1183" s="14">
        <v>1</v>
      </c>
      <c r="AB1183" s="2">
        <v>1586</v>
      </c>
      <c r="AC1183" s="27" t="s">
        <v>173</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297" t="s">
        <v>1960</v>
      </c>
      <c r="B1185" s="297"/>
      <c r="C1185" s="297"/>
      <c r="D1185" s="297"/>
      <c r="E1185" s="297"/>
      <c r="F1185" s="297"/>
      <c r="G1185" s="297"/>
      <c r="H1185" s="297"/>
      <c r="I1185" s="297"/>
      <c r="J1185" s="297"/>
      <c r="K1185" s="297"/>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98" t="s">
        <v>1703</v>
      </c>
      <c r="C1186" s="298"/>
      <c r="D1186" s="298" t="s">
        <v>1704</v>
      </c>
      <c r="E1186" s="298" t="s">
        <v>1703</v>
      </c>
      <c r="F1186" s="298"/>
      <c r="G1186" s="298" t="s">
        <v>1704</v>
      </c>
      <c r="H1186" s="298" t="s">
        <v>1703</v>
      </c>
      <c r="I1186" s="298"/>
      <c r="J1186" s="298" t="s">
        <v>1704</v>
      </c>
      <c r="K1186" t="s">
        <v>173</v>
      </c>
      <c r="L1186" s="207" t="s">
        <v>1703</v>
      </c>
      <c r="M1186" s="207"/>
      <c r="N1186" s="207" t="s">
        <v>1704</v>
      </c>
      <c r="O1186" s="207" t="s">
        <v>1703</v>
      </c>
      <c r="P1186" s="207"/>
      <c r="Q1186" s="207" t="s">
        <v>1704</v>
      </c>
      <c r="R1186" s="207" t="s">
        <v>1703</v>
      </c>
      <c r="S1186" s="207"/>
      <c r="T1186" s="207" t="s">
        <v>1704</v>
      </c>
      <c r="U1186" t="s">
        <v>173</v>
      </c>
      <c r="V1186" s="207" t="s">
        <v>1703</v>
      </c>
      <c r="W1186" s="207"/>
      <c r="X1186" s="207" t="s">
        <v>1704</v>
      </c>
      <c r="Y1186" s="207" t="s">
        <v>1703</v>
      </c>
      <c r="Z1186" s="207"/>
      <c r="AA1186" s="207" t="s">
        <v>1704</v>
      </c>
      <c r="AB1186" s="207" t="s">
        <v>1703</v>
      </c>
      <c r="AC1186" s="207"/>
      <c r="AD1186" s="207" t="s">
        <v>1704</v>
      </c>
      <c r="AE1186" t="s">
        <v>173</v>
      </c>
    </row>
    <row r="1187" spans="1:31" x14ac:dyDescent="0.3">
      <c r="A1187" t="s">
        <v>175</v>
      </c>
      <c r="B1187" s="2">
        <v>1133</v>
      </c>
      <c r="C1187" t="s">
        <v>173</v>
      </c>
      <c r="D1187" s="2">
        <v>96.363636363636402</v>
      </c>
      <c r="E1187" s="2">
        <v>1304</v>
      </c>
      <c r="F1187" t="s">
        <v>173</v>
      </c>
      <c r="G1187" s="14">
        <v>90.909090909090907</v>
      </c>
      <c r="H1187" s="2">
        <v>1269</v>
      </c>
      <c r="I1187" t="s">
        <v>173</v>
      </c>
      <c r="J1187" s="14">
        <v>113.939392</v>
      </c>
      <c r="K1187" s="299">
        <v>0.12003530450132392</v>
      </c>
      <c r="L1187" s="2">
        <v>95773</v>
      </c>
      <c r="M1187" s="27" t="s">
        <v>173</v>
      </c>
      <c r="N1187" s="2">
        <v>1146.0606060606001</v>
      </c>
      <c r="O1187" s="2">
        <v>112575</v>
      </c>
      <c r="P1187" s="27" t="s">
        <v>173</v>
      </c>
      <c r="Q1187" s="14">
        <v>1309.69696969696</v>
      </c>
      <c r="R1187" s="2">
        <v>112443</v>
      </c>
      <c r="S1187" s="27" t="s">
        <v>173</v>
      </c>
      <c r="T1187" s="14">
        <v>1340</v>
      </c>
      <c r="U1187" s="27">
        <v>0.17405740657596608</v>
      </c>
      <c r="V1187" s="2">
        <v>5280802</v>
      </c>
      <c r="W1187" s="27" t="s">
        <v>173</v>
      </c>
      <c r="X1187" s="2">
        <v>12172</v>
      </c>
      <c r="Y1187" s="2">
        <v>5808625</v>
      </c>
      <c r="Z1187" s="27" t="s">
        <v>173</v>
      </c>
      <c r="AA1187" s="14">
        <v>12618.79</v>
      </c>
      <c r="AB1187" s="2">
        <v>5861796</v>
      </c>
      <c r="AC1187" s="27" t="s">
        <v>173</v>
      </c>
      <c r="AD1187" s="14">
        <v>12320</v>
      </c>
      <c r="AE1187" s="27">
        <v>0.11</v>
      </c>
    </row>
    <row r="1188" spans="1:31" x14ac:dyDescent="0.3">
      <c r="A1188" t="s">
        <v>1961</v>
      </c>
      <c r="B1188" s="2">
        <v>0</v>
      </c>
      <c r="C1188" s="299">
        <v>0</v>
      </c>
      <c r="D1188" s="2">
        <v>80</v>
      </c>
      <c r="E1188" s="2">
        <v>16</v>
      </c>
      <c r="F1188" s="299">
        <v>1.2269938650306749E-2</v>
      </c>
      <c r="G1188" s="14">
        <v>12.7272727272727</v>
      </c>
      <c r="H1188" s="2">
        <v>19</v>
      </c>
      <c r="I1188" s="299">
        <v>1.4972419227738377E-2</v>
      </c>
      <c r="J1188" s="14">
        <v>14.545455</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1962</v>
      </c>
      <c r="B1189" s="2">
        <v>96</v>
      </c>
      <c r="C1189" s="299">
        <v>8.4730803177405126E-2</v>
      </c>
      <c r="D1189" s="2">
        <v>49.090909090909101</v>
      </c>
      <c r="E1189" s="2">
        <v>41</v>
      </c>
      <c r="F1189" s="299">
        <v>3.1441717791411042E-2</v>
      </c>
      <c r="G1189" s="14">
        <v>19.393939393939299</v>
      </c>
      <c r="H1189" s="2">
        <v>63</v>
      </c>
      <c r="I1189" s="299">
        <v>4.9645390070921988E-2</v>
      </c>
      <c r="J1189" s="14">
        <v>23.636364</v>
      </c>
      <c r="K1189" s="299">
        <v>-0.34375</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1963</v>
      </c>
      <c r="B1190" s="2">
        <v>113</v>
      </c>
      <c r="C1190" s="299">
        <v>9.9735216240070604E-2</v>
      </c>
      <c r="D1190" s="2">
        <v>61.212121212121197</v>
      </c>
      <c r="E1190" s="2">
        <v>79</v>
      </c>
      <c r="F1190" s="299">
        <v>6.0582822085889568E-2</v>
      </c>
      <c r="G1190" s="14">
        <v>31.515151515151501</v>
      </c>
      <c r="H1190" s="2">
        <v>124</v>
      </c>
      <c r="I1190" s="299">
        <v>9.7714736012608355E-2</v>
      </c>
      <c r="J1190" s="14">
        <v>57.5757561</v>
      </c>
      <c r="K1190" s="299">
        <v>9.7345132743362831E-2</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1964</v>
      </c>
      <c r="B1191" s="2">
        <v>84</v>
      </c>
      <c r="C1191" s="299">
        <v>7.4139452780229473E-2</v>
      </c>
      <c r="D1191" s="2">
        <v>47.272727272727202</v>
      </c>
      <c r="E1191" s="2">
        <v>144</v>
      </c>
      <c r="F1191" s="299">
        <v>0.11042944785276074</v>
      </c>
      <c r="G1191" s="14">
        <v>38.181818181818102</v>
      </c>
      <c r="H1191" s="2">
        <v>90</v>
      </c>
      <c r="I1191" s="299">
        <v>7.0921985815602842E-2</v>
      </c>
      <c r="J1191" s="14">
        <v>32.121212</v>
      </c>
      <c r="K1191" s="299">
        <v>7.1428571428571425E-2</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1965</v>
      </c>
      <c r="B1192" s="2">
        <v>189</v>
      </c>
      <c r="C1192" s="299">
        <v>0.16681376875551632</v>
      </c>
      <c r="D1192" s="2">
        <v>63.636363636363598</v>
      </c>
      <c r="E1192" s="2">
        <v>179</v>
      </c>
      <c r="F1192" s="299">
        <v>0.13726993865030676</v>
      </c>
      <c r="G1192" s="14">
        <v>58.181818181818201</v>
      </c>
      <c r="H1192" s="2">
        <v>85</v>
      </c>
      <c r="I1192" s="299">
        <v>6.698187549251379E-2</v>
      </c>
      <c r="J1192" s="14">
        <v>43.030304000000001</v>
      </c>
      <c r="K1192" s="299">
        <v>-0.55026455026455023</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1966</v>
      </c>
      <c r="B1193" s="2">
        <v>53</v>
      </c>
      <c r="C1193" s="299">
        <v>4.6778464254192409E-2</v>
      </c>
      <c r="D1193" s="2">
        <v>25.4545454545454</v>
      </c>
      <c r="E1193" s="2">
        <v>193</v>
      </c>
      <c r="F1193" s="299">
        <v>0.14800613496932516</v>
      </c>
      <c r="G1193" s="14">
        <v>50.909090909090899</v>
      </c>
      <c r="H1193" s="2">
        <v>139</v>
      </c>
      <c r="I1193" s="299">
        <v>0.1095350669818755</v>
      </c>
      <c r="J1193" s="14">
        <v>53.3333321</v>
      </c>
      <c r="K1193" s="299">
        <v>1.6226415094339623</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1967</v>
      </c>
      <c r="B1194" s="2">
        <v>96</v>
      </c>
      <c r="C1194" s="299">
        <v>8.4730803177405126E-2</v>
      </c>
      <c r="D1194" s="2">
        <v>46.6666666666666</v>
      </c>
      <c r="E1194" s="2">
        <v>118</v>
      </c>
      <c r="F1194" s="299">
        <v>9.0490797546012275E-2</v>
      </c>
      <c r="G1194" s="14">
        <v>40</v>
      </c>
      <c r="H1194" s="2">
        <v>69</v>
      </c>
      <c r="I1194" s="299">
        <v>5.4373522458628844E-2</v>
      </c>
      <c r="J1194" s="14">
        <v>36.969695999999999</v>
      </c>
      <c r="K1194" s="299">
        <v>-0.28125</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1968</v>
      </c>
      <c r="B1195" s="2">
        <v>41</v>
      </c>
      <c r="C1195" s="299">
        <v>3.618711385701677E-2</v>
      </c>
      <c r="D1195" s="2">
        <v>23.636363636363601</v>
      </c>
      <c r="E1195" s="2">
        <v>131</v>
      </c>
      <c r="F1195" s="299">
        <v>0.10046012269938651</v>
      </c>
      <c r="G1195" s="14">
        <v>41.212121212121197</v>
      </c>
      <c r="H1195" s="2">
        <v>215</v>
      </c>
      <c r="I1195" s="299">
        <v>0.16942474389282899</v>
      </c>
      <c r="J1195" s="14">
        <v>61.818179999999998</v>
      </c>
      <c r="K1195" s="299">
        <v>4.2439024390243905</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1969</v>
      </c>
      <c r="B1196" s="2">
        <v>379</v>
      </c>
      <c r="C1196" s="299">
        <v>0.33451015004413065</v>
      </c>
      <c r="D1196" s="2">
        <v>79.393939393939405</v>
      </c>
      <c r="E1196" s="2">
        <v>306</v>
      </c>
      <c r="F1196" s="299">
        <v>0.23466257668711657</v>
      </c>
      <c r="G1196" s="14">
        <v>63.636363636363598</v>
      </c>
      <c r="H1196" s="2">
        <v>328</v>
      </c>
      <c r="I1196" s="299">
        <v>0.25847123719464143</v>
      </c>
      <c r="J1196" s="14">
        <v>78.181816100000006</v>
      </c>
      <c r="K1196" s="299">
        <v>-0.13456464379947231</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1970</v>
      </c>
      <c r="B1197" s="2">
        <v>82</v>
      </c>
      <c r="C1197" s="299">
        <v>7.237422771403354E-2</v>
      </c>
      <c r="D1197" s="2">
        <v>41.818181818181799</v>
      </c>
      <c r="E1197" s="2">
        <v>97</v>
      </c>
      <c r="F1197" s="299">
        <v>7.4386503067484663E-2</v>
      </c>
      <c r="G1197" s="14">
        <v>56.969696969696898</v>
      </c>
      <c r="H1197" s="2">
        <v>137</v>
      </c>
      <c r="I1197" s="299">
        <v>0.10795902285263988</v>
      </c>
      <c r="J1197" s="14">
        <v>61.212119999999999</v>
      </c>
      <c r="K1197" s="299">
        <v>0.67073170731707321</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297" t="s">
        <v>1971</v>
      </c>
      <c r="B1199" s="297"/>
      <c r="C1199" s="297"/>
      <c r="D1199" s="297"/>
      <c r="E1199" s="297"/>
      <c r="F1199" s="297"/>
      <c r="G1199" s="297"/>
      <c r="H1199" s="297"/>
      <c r="I1199" s="297"/>
      <c r="J1199" s="297"/>
      <c r="K1199" s="297"/>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98" t="s">
        <v>1703</v>
      </c>
      <c r="C1200" s="298"/>
      <c r="D1200" s="298" t="s">
        <v>1704</v>
      </c>
      <c r="E1200" s="298" t="s">
        <v>1703</v>
      </c>
      <c r="F1200" s="298"/>
      <c r="G1200" s="298" t="s">
        <v>1704</v>
      </c>
      <c r="H1200" s="298" t="s">
        <v>1703</v>
      </c>
      <c r="I1200" s="298"/>
      <c r="J1200" s="298" t="s">
        <v>1704</v>
      </c>
      <c r="K1200" t="s">
        <v>173</v>
      </c>
      <c r="L1200" s="207" t="s">
        <v>1703</v>
      </c>
      <c r="M1200" s="207"/>
      <c r="N1200" s="207" t="s">
        <v>1704</v>
      </c>
      <c r="O1200" s="207" t="s">
        <v>1703</v>
      </c>
      <c r="P1200" s="207"/>
      <c r="Q1200" s="207" t="s">
        <v>1704</v>
      </c>
      <c r="R1200" s="207" t="s">
        <v>1703</v>
      </c>
      <c r="S1200" s="207"/>
      <c r="T1200" s="207" t="s">
        <v>1704</v>
      </c>
      <c r="U1200" t="s">
        <v>173</v>
      </c>
      <c r="V1200" s="207" t="s">
        <v>1703</v>
      </c>
      <c r="W1200" s="207"/>
      <c r="X1200" s="207" t="s">
        <v>1704</v>
      </c>
      <c r="Y1200" s="207" t="s">
        <v>1703</v>
      </c>
      <c r="Z1200" s="207"/>
      <c r="AA1200" s="207" t="s">
        <v>1704</v>
      </c>
      <c r="AB1200" s="207" t="s">
        <v>1703</v>
      </c>
      <c r="AC1200" s="207"/>
      <c r="AD1200" s="207" t="s">
        <v>1704</v>
      </c>
      <c r="AE1200" t="s">
        <v>173</v>
      </c>
    </row>
    <row r="1201" spans="1:31" x14ac:dyDescent="0.3">
      <c r="A1201" t="s">
        <v>1972</v>
      </c>
      <c r="B1201" s="301">
        <v>0.34100000000000003</v>
      </c>
      <c r="C1201" t="s">
        <v>173</v>
      </c>
      <c r="D1201" s="301">
        <v>4.9696969696969698E-2</v>
      </c>
      <c r="E1201" s="2">
        <v>33.700000000000003</v>
      </c>
      <c r="F1201" t="s">
        <v>173</v>
      </c>
      <c r="G1201" s="14">
        <v>1.6969696969696899</v>
      </c>
      <c r="H1201" s="14">
        <v>38.299999999999997</v>
      </c>
      <c r="I1201" t="s">
        <v>173</v>
      </c>
      <c r="J1201" s="14">
        <v>4.1818179999999998</v>
      </c>
      <c r="K1201" s="299">
        <v>0.12316715542521982</v>
      </c>
      <c r="L1201" s="28">
        <v>0.32400000000000001</v>
      </c>
      <c r="M1201" s="27" t="s">
        <v>173</v>
      </c>
      <c r="N1201" s="28">
        <v>4.8484848484847999E-3</v>
      </c>
      <c r="O1201" s="14">
        <v>32.700000000000003</v>
      </c>
      <c r="P1201" s="27" t="s">
        <v>173</v>
      </c>
      <c r="Q1201" s="14">
        <v>0.42424242424241998</v>
      </c>
      <c r="R1201" s="14">
        <v>32.5</v>
      </c>
      <c r="S1201" s="27" t="s">
        <v>173</v>
      </c>
      <c r="T1201" s="14">
        <v>0.42424243699999997</v>
      </c>
      <c r="U1201" s="27">
        <v>3.0864197530864638E-3</v>
      </c>
      <c r="V1201" s="28">
        <v>0.33</v>
      </c>
      <c r="W1201" s="27" t="s">
        <v>173</v>
      </c>
      <c r="X1201" s="28">
        <v>0</v>
      </c>
      <c r="Y1201" s="14">
        <v>34</v>
      </c>
      <c r="Z1201" s="27" t="s">
        <v>173</v>
      </c>
      <c r="AA1201" s="14">
        <v>0.12</v>
      </c>
      <c r="AB1201" s="14">
        <v>32.200000000000003</v>
      </c>
      <c r="AC1201" s="27" t="s">
        <v>173</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297" t="s">
        <v>1973</v>
      </c>
      <c r="B1203" s="297"/>
      <c r="C1203" s="297"/>
      <c r="D1203" s="297"/>
      <c r="E1203" s="297"/>
      <c r="F1203" s="297"/>
      <c r="G1203" s="297"/>
      <c r="H1203" s="297"/>
      <c r="I1203" s="297"/>
      <c r="J1203" s="297"/>
      <c r="K1203" s="297"/>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98" t="s">
        <v>1703</v>
      </c>
      <c r="C1204" s="298"/>
      <c r="D1204" s="298" t="s">
        <v>1704</v>
      </c>
      <c r="E1204" s="298" t="s">
        <v>1703</v>
      </c>
      <c r="F1204" s="298"/>
      <c r="G1204" s="298" t="s">
        <v>1704</v>
      </c>
      <c r="H1204" s="298" t="s">
        <v>1703</v>
      </c>
      <c r="I1204" s="298"/>
      <c r="J1204" s="298" t="s">
        <v>1704</v>
      </c>
      <c r="K1204" t="s">
        <v>173</v>
      </c>
      <c r="L1204" s="207" t="s">
        <v>1703</v>
      </c>
      <c r="M1204" s="207"/>
      <c r="N1204" s="207" t="s">
        <v>1704</v>
      </c>
      <c r="O1204" s="207" t="s">
        <v>1703</v>
      </c>
      <c r="P1204" s="207"/>
      <c r="Q1204" s="207" t="s">
        <v>1704</v>
      </c>
      <c r="R1204" s="207" t="s">
        <v>1703</v>
      </c>
      <c r="S1204" s="207"/>
      <c r="T1204" s="207" t="s">
        <v>1704</v>
      </c>
      <c r="U1204" t="s">
        <v>173</v>
      </c>
      <c r="V1204" s="207" t="s">
        <v>1703</v>
      </c>
      <c r="W1204" s="207"/>
      <c r="X1204" s="207" t="s">
        <v>1704</v>
      </c>
      <c r="Y1204" s="207" t="s">
        <v>1703</v>
      </c>
      <c r="Z1204" s="207"/>
      <c r="AA1204" s="207" t="s">
        <v>1704</v>
      </c>
      <c r="AB1204" s="207" t="s">
        <v>1703</v>
      </c>
      <c r="AC1204" s="207"/>
      <c r="AD1204" s="207" t="s">
        <v>1704</v>
      </c>
      <c r="AE1204" t="s">
        <v>173</v>
      </c>
    </row>
    <row r="1205" spans="1:31" x14ac:dyDescent="0.3">
      <c r="A1205" t="s">
        <v>1691</v>
      </c>
      <c r="B1205" s="15">
        <v>163800</v>
      </c>
      <c r="C1205" t="s">
        <v>173</v>
      </c>
      <c r="D1205" s="15">
        <v>8030.30303030303</v>
      </c>
      <c r="E1205" s="15">
        <v>120200</v>
      </c>
      <c r="F1205" t="s">
        <v>173</v>
      </c>
      <c r="G1205" s="15">
        <v>5186.6666666666597</v>
      </c>
      <c r="H1205" s="2">
        <v>179200</v>
      </c>
      <c r="I1205" t="s">
        <v>173</v>
      </c>
      <c r="J1205" s="14">
        <v>5770.3029999999999</v>
      </c>
      <c r="K1205" s="299">
        <v>9.4017094017094016E-2</v>
      </c>
      <c r="L1205" s="15">
        <v>217100</v>
      </c>
      <c r="M1205" s="27" t="s">
        <v>173</v>
      </c>
      <c r="N1205" s="15">
        <v>1361.8181818181799</v>
      </c>
      <c r="O1205" s="2">
        <v>167400</v>
      </c>
      <c r="P1205" s="27" t="s">
        <v>173</v>
      </c>
      <c r="Q1205" s="14">
        <v>981.21212121212102</v>
      </c>
      <c r="R1205" s="2">
        <v>226600</v>
      </c>
      <c r="S1205" s="27" t="s">
        <v>173</v>
      </c>
      <c r="T1205" s="14">
        <v>1515.75757</v>
      </c>
      <c r="U1205" s="27">
        <v>4.3758636573007832E-2</v>
      </c>
      <c r="V1205" s="15">
        <v>458500</v>
      </c>
      <c r="W1205" s="27" t="s">
        <v>173</v>
      </c>
      <c r="X1205" s="15">
        <v>427</v>
      </c>
      <c r="Y1205" s="2">
        <v>385500</v>
      </c>
      <c r="Z1205" s="27" t="s">
        <v>173</v>
      </c>
      <c r="AA1205" s="14">
        <v>404</v>
      </c>
      <c r="AB1205" s="2">
        <v>538500</v>
      </c>
      <c r="AC1205" s="27" t="s">
        <v>173</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297" t="s">
        <v>1974</v>
      </c>
      <c r="B1207" s="297"/>
      <c r="C1207" s="297"/>
      <c r="D1207" s="297"/>
      <c r="E1207" s="297"/>
      <c r="F1207" s="297"/>
      <c r="G1207" s="297"/>
      <c r="H1207" s="297"/>
      <c r="I1207" s="297"/>
      <c r="J1207" s="297"/>
      <c r="K1207" s="297"/>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98" t="s">
        <v>1703</v>
      </c>
      <c r="C1208" s="298"/>
      <c r="D1208" s="298" t="s">
        <v>1704</v>
      </c>
      <c r="E1208" s="298" t="s">
        <v>1703</v>
      </c>
      <c r="F1208" s="298"/>
      <c r="G1208" s="298" t="s">
        <v>1704</v>
      </c>
      <c r="H1208" s="298" t="s">
        <v>1703</v>
      </c>
      <c r="I1208" s="298"/>
      <c r="J1208" s="298" t="s">
        <v>1704</v>
      </c>
      <c r="K1208" t="s">
        <v>173</v>
      </c>
      <c r="L1208" s="207" t="s">
        <v>1703</v>
      </c>
      <c r="M1208" s="207"/>
      <c r="N1208" s="207" t="s">
        <v>1704</v>
      </c>
      <c r="O1208" s="207" t="s">
        <v>1703</v>
      </c>
      <c r="P1208" s="207"/>
      <c r="Q1208" s="207" t="s">
        <v>1704</v>
      </c>
      <c r="R1208" s="207" t="s">
        <v>1703</v>
      </c>
      <c r="S1208" s="207"/>
      <c r="T1208" s="207" t="s">
        <v>1704</v>
      </c>
      <c r="U1208" t="s">
        <v>173</v>
      </c>
      <c r="V1208" s="207" t="s">
        <v>1703</v>
      </c>
      <c r="W1208" s="207"/>
      <c r="X1208" s="207" t="s">
        <v>1704</v>
      </c>
      <c r="Y1208" s="207" t="s">
        <v>1703</v>
      </c>
      <c r="Z1208" s="207"/>
      <c r="AA1208" s="207" t="s">
        <v>1704</v>
      </c>
      <c r="AB1208" s="207" t="s">
        <v>1703</v>
      </c>
      <c r="AC1208" s="207"/>
      <c r="AD1208" s="207" t="s">
        <v>1704</v>
      </c>
      <c r="AE1208" t="s">
        <v>173</v>
      </c>
    </row>
    <row r="1209" spans="1:31" x14ac:dyDescent="0.3">
      <c r="A1209" t="s">
        <v>1975</v>
      </c>
      <c r="B1209" s="15">
        <v>1038</v>
      </c>
      <c r="C1209" t="s">
        <v>173</v>
      </c>
      <c r="D1209" s="15">
        <v>65.454545454545396</v>
      </c>
      <c r="E1209" s="15">
        <v>871</v>
      </c>
      <c r="F1209" t="s">
        <v>173</v>
      </c>
      <c r="G1209" s="15">
        <v>35.757575757575701</v>
      </c>
      <c r="H1209" s="2">
        <v>966</v>
      </c>
      <c r="I1209" t="s">
        <v>173</v>
      </c>
      <c r="J1209" s="14">
        <v>52.727271999999999</v>
      </c>
      <c r="K1209" s="299">
        <v>-6.9364161849710976E-2</v>
      </c>
      <c r="L1209" s="15">
        <v>1243</v>
      </c>
      <c r="M1209" s="27" t="s">
        <v>173</v>
      </c>
      <c r="N1209" s="15">
        <v>10.909090909090899</v>
      </c>
      <c r="O1209" s="2">
        <v>1132</v>
      </c>
      <c r="P1209" s="27" t="s">
        <v>173</v>
      </c>
      <c r="Q1209" s="14">
        <v>9.6969696969696901</v>
      </c>
      <c r="R1209" s="2">
        <v>1215</v>
      </c>
      <c r="S1209" s="27" t="s">
        <v>173</v>
      </c>
      <c r="T1209" s="14">
        <v>12.121212</v>
      </c>
      <c r="U1209" s="27">
        <v>-2.252614641995173E-2</v>
      </c>
      <c r="V1209" s="15">
        <v>1882</v>
      </c>
      <c r="W1209" s="27" t="s">
        <v>173</v>
      </c>
      <c r="X1209" s="15">
        <v>2</v>
      </c>
      <c r="Y1209" s="2">
        <v>1693</v>
      </c>
      <c r="Z1209" s="27" t="s">
        <v>173</v>
      </c>
      <c r="AA1209" s="14">
        <v>2</v>
      </c>
      <c r="AB1209" s="2">
        <v>1851</v>
      </c>
      <c r="AC1209" s="27" t="s">
        <v>173</v>
      </c>
      <c r="AD1209" s="14">
        <v>3.03</v>
      </c>
      <c r="AE1209" s="27">
        <v>-1.6E-2</v>
      </c>
    </row>
    <row r="1210" spans="1:31" x14ac:dyDescent="0.3">
      <c r="A1210" t="s">
        <v>1976</v>
      </c>
      <c r="B1210" s="15">
        <v>1165</v>
      </c>
      <c r="C1210" t="s">
        <v>173</v>
      </c>
      <c r="D1210" s="15">
        <v>46.6666666666666</v>
      </c>
      <c r="E1210" s="15">
        <v>977</v>
      </c>
      <c r="F1210" t="s">
        <v>173</v>
      </c>
      <c r="G1210" s="15">
        <v>33.3333333333333</v>
      </c>
      <c r="H1210" s="2">
        <v>1163</v>
      </c>
      <c r="I1210" t="s">
        <v>173</v>
      </c>
      <c r="J1210" s="14">
        <v>43.636364</v>
      </c>
      <c r="K1210" s="299">
        <v>-1.7167381974248926E-3</v>
      </c>
      <c r="L1210" s="15">
        <v>1566</v>
      </c>
      <c r="M1210" s="27" t="s">
        <v>173</v>
      </c>
      <c r="N1210" s="15">
        <v>10.909090909090899</v>
      </c>
      <c r="O1210" s="2">
        <v>1435</v>
      </c>
      <c r="P1210" s="27" t="s">
        <v>173</v>
      </c>
      <c r="Q1210" s="14">
        <v>9.6969696969696901</v>
      </c>
      <c r="R1210" s="2">
        <v>1586</v>
      </c>
      <c r="S1210" s="27" t="s">
        <v>173</v>
      </c>
      <c r="T1210" s="14">
        <v>12.121212</v>
      </c>
      <c r="U1210" s="27">
        <v>1.277139208173691E-2</v>
      </c>
      <c r="V1210" s="15">
        <v>2345</v>
      </c>
      <c r="W1210" s="27" t="s">
        <v>173</v>
      </c>
      <c r="X1210" s="15">
        <v>2</v>
      </c>
      <c r="Y1210" s="2">
        <v>2155</v>
      </c>
      <c r="Z1210" s="27" t="s">
        <v>173</v>
      </c>
      <c r="AA1210" s="14">
        <v>2</v>
      </c>
      <c r="AB1210" s="2">
        <v>2422</v>
      </c>
      <c r="AC1210" s="27" t="s">
        <v>173</v>
      </c>
      <c r="AD1210" s="14">
        <v>3.03</v>
      </c>
      <c r="AE1210" s="27">
        <v>3.3000000000000002E-2</v>
      </c>
    </row>
    <row r="1211" spans="1:31" x14ac:dyDescent="0.3">
      <c r="A1211" t="s">
        <v>1977</v>
      </c>
      <c r="B1211" s="15">
        <v>271</v>
      </c>
      <c r="C1211" t="s">
        <v>173</v>
      </c>
      <c r="D1211" s="15">
        <v>82.424242424242394</v>
      </c>
      <c r="E1211" s="15">
        <v>284</v>
      </c>
      <c r="F1211" t="s">
        <v>173</v>
      </c>
      <c r="G1211" s="15">
        <v>23.636363636363601</v>
      </c>
      <c r="H1211" s="2">
        <v>338</v>
      </c>
      <c r="I1211" t="s">
        <v>173</v>
      </c>
      <c r="J1211" s="14">
        <v>21.818182</v>
      </c>
      <c r="K1211" s="299">
        <v>0.24723247232472326</v>
      </c>
      <c r="L1211" s="15">
        <v>361</v>
      </c>
      <c r="M1211" s="27" t="s">
        <v>173</v>
      </c>
      <c r="N1211" s="15">
        <v>4.8484848484848397</v>
      </c>
      <c r="O1211" s="2">
        <v>392</v>
      </c>
      <c r="P1211" s="27" t="s">
        <v>173</v>
      </c>
      <c r="Q1211" s="14">
        <v>4.2424242424242404</v>
      </c>
      <c r="R1211" s="2">
        <v>468</v>
      </c>
      <c r="S1211" s="27" t="s">
        <v>173</v>
      </c>
      <c r="T1211" s="14">
        <v>5.4545455</v>
      </c>
      <c r="U1211" s="27">
        <v>0.296398891966759</v>
      </c>
      <c r="V1211" s="15">
        <v>450</v>
      </c>
      <c r="W1211" s="27" t="s">
        <v>173</v>
      </c>
      <c r="X1211" s="15">
        <v>1</v>
      </c>
      <c r="Y1211" s="2">
        <v>500</v>
      </c>
      <c r="Z1211" s="27" t="s">
        <v>173</v>
      </c>
      <c r="AA1211" s="14">
        <v>1</v>
      </c>
      <c r="AB1211" s="2">
        <v>618</v>
      </c>
      <c r="AC1211" s="27" t="s">
        <v>173</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297" t="s">
        <v>1978</v>
      </c>
      <c r="B1213" s="297"/>
      <c r="C1213" s="297"/>
      <c r="D1213" s="297"/>
      <c r="E1213" s="297"/>
      <c r="F1213" s="297"/>
      <c r="G1213" s="297"/>
      <c r="H1213" s="297"/>
      <c r="I1213" s="297"/>
      <c r="J1213" s="297"/>
      <c r="K1213" s="297"/>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98" t="s">
        <v>1703</v>
      </c>
      <c r="C1214" s="298"/>
      <c r="D1214" s="298" t="s">
        <v>1704</v>
      </c>
      <c r="E1214" s="298" t="s">
        <v>1703</v>
      </c>
      <c r="F1214" s="298"/>
      <c r="G1214" s="298" t="s">
        <v>1704</v>
      </c>
      <c r="H1214" s="298" t="s">
        <v>1703</v>
      </c>
      <c r="I1214" s="298"/>
      <c r="J1214" s="298" t="s">
        <v>1704</v>
      </c>
      <c r="K1214" t="s">
        <v>173</v>
      </c>
      <c r="L1214" s="207" t="s">
        <v>1703</v>
      </c>
      <c r="M1214" s="207"/>
      <c r="N1214" s="207" t="s">
        <v>1704</v>
      </c>
      <c r="O1214" s="207" t="s">
        <v>1703</v>
      </c>
      <c r="P1214" s="207"/>
      <c r="Q1214" s="207" t="s">
        <v>1704</v>
      </c>
      <c r="R1214" s="207" t="s">
        <v>1703</v>
      </c>
      <c r="S1214" s="207"/>
      <c r="T1214" s="207" t="s">
        <v>1704</v>
      </c>
      <c r="U1214" t="s">
        <v>173</v>
      </c>
      <c r="V1214" s="207" t="s">
        <v>1703</v>
      </c>
      <c r="W1214" s="207"/>
      <c r="X1214" s="207" t="s">
        <v>1704</v>
      </c>
      <c r="Y1214" s="207" t="s">
        <v>1703</v>
      </c>
      <c r="Z1214" s="207"/>
      <c r="AA1214" s="207" t="s">
        <v>1704</v>
      </c>
      <c r="AB1214" s="207" t="s">
        <v>1703</v>
      </c>
      <c r="AC1214" s="207"/>
      <c r="AD1214" s="207" t="s">
        <v>1704</v>
      </c>
      <c r="AE1214" t="s">
        <v>173</v>
      </c>
    </row>
    <row r="1215" spans="1:31" x14ac:dyDescent="0.3">
      <c r="A1215" t="s">
        <v>175</v>
      </c>
      <c r="B1215" s="2">
        <v>1440</v>
      </c>
      <c r="C1215" t="s">
        <v>173</v>
      </c>
      <c r="D1215" s="2">
        <v>138.18181818181799</v>
      </c>
      <c r="E1215" s="2">
        <v>1536</v>
      </c>
      <c r="F1215" t="s">
        <v>173</v>
      </c>
      <c r="G1215" s="14">
        <v>101.212121212121</v>
      </c>
      <c r="H1215" s="2">
        <v>1664</v>
      </c>
      <c r="I1215" t="s">
        <v>173</v>
      </c>
      <c r="J1215" s="14">
        <v>127.878784</v>
      </c>
      <c r="K1215" s="299">
        <v>0.15555555555555556</v>
      </c>
      <c r="L1215" s="2">
        <v>152284</v>
      </c>
      <c r="M1215" s="27" t="s">
        <v>173</v>
      </c>
      <c r="N1215" s="2">
        <v>1058.7878787878701</v>
      </c>
      <c r="O1215" s="2">
        <v>147125</v>
      </c>
      <c r="P1215" s="27" t="s">
        <v>173</v>
      </c>
      <c r="Q1215" s="14">
        <v>1218.7878787878701</v>
      </c>
      <c r="R1215" s="2">
        <v>161113</v>
      </c>
      <c r="S1215" s="27" t="s">
        <v>173</v>
      </c>
      <c r="T1215" s="14">
        <v>1397.57581</v>
      </c>
      <c r="U1215" s="27">
        <v>5.797720049381419E-2</v>
      </c>
      <c r="V1215" s="2">
        <v>7112050</v>
      </c>
      <c r="W1215" s="27" t="s">
        <v>173</v>
      </c>
      <c r="X1215" s="2">
        <v>23474</v>
      </c>
      <c r="Y1215" s="2">
        <v>6909176</v>
      </c>
      <c r="Z1215" s="27" t="s">
        <v>173</v>
      </c>
      <c r="AA1215" s="14">
        <v>22243.03</v>
      </c>
      <c r="AB1215" s="2">
        <v>7241318</v>
      </c>
      <c r="AC1215" s="27" t="s">
        <v>173</v>
      </c>
      <c r="AD1215" s="14">
        <v>21643.03</v>
      </c>
      <c r="AE1215" s="27">
        <v>1.7999999999999999E-2</v>
      </c>
    </row>
    <row r="1216" spans="1:31" x14ac:dyDescent="0.3">
      <c r="A1216" t="s">
        <v>1979</v>
      </c>
      <c r="B1216" s="2">
        <v>1163</v>
      </c>
      <c r="C1216" s="299">
        <v>0.80763888888888891</v>
      </c>
      <c r="D1216" s="2">
        <v>112.72727272727199</v>
      </c>
      <c r="E1216" s="2">
        <v>1136</v>
      </c>
      <c r="F1216" s="299">
        <v>0.73958333333333337</v>
      </c>
      <c r="G1216" s="14">
        <v>87.878787878787904</v>
      </c>
      <c r="H1216" s="2">
        <v>1104</v>
      </c>
      <c r="I1216" s="299">
        <v>0.66346153846153844</v>
      </c>
      <c r="J1216" s="14">
        <v>110.909088</v>
      </c>
      <c r="K1216" s="299">
        <v>-5.073086844368014E-2</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1980</v>
      </c>
      <c r="B1217" s="2">
        <v>50</v>
      </c>
      <c r="C1217" s="299">
        <v>3.4722222222222224E-2</v>
      </c>
      <c r="D1217" s="2">
        <v>30.909090909090899</v>
      </c>
      <c r="E1217" s="2">
        <v>19</v>
      </c>
      <c r="F1217" s="299">
        <v>1.2369791666666666E-2</v>
      </c>
      <c r="G1217" s="14">
        <v>13.3333333333333</v>
      </c>
      <c r="H1217" s="2">
        <v>34</v>
      </c>
      <c r="I1217" s="299">
        <v>2.0432692307692308E-2</v>
      </c>
      <c r="J1217" s="14">
        <v>21.818182</v>
      </c>
      <c r="K1217" s="299">
        <v>-0.32</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1981</v>
      </c>
      <c r="B1218" s="2">
        <v>98</v>
      </c>
      <c r="C1218" s="299">
        <v>6.805555555555555E-2</v>
      </c>
      <c r="D1218" s="2">
        <v>49.090909090909101</v>
      </c>
      <c r="E1218" s="2">
        <v>92</v>
      </c>
      <c r="F1218" s="299">
        <v>5.9895833333333336E-2</v>
      </c>
      <c r="G1218" s="14">
        <v>27.878787878787801</v>
      </c>
      <c r="H1218" s="2">
        <v>146</v>
      </c>
      <c r="I1218" s="299">
        <v>8.7740384615384609E-2</v>
      </c>
      <c r="J1218" s="14">
        <v>41.818179999999998</v>
      </c>
      <c r="K1218" s="299">
        <v>0.48979591836734693</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1982</v>
      </c>
      <c r="B1219" s="2">
        <v>122</v>
      </c>
      <c r="C1219" s="299">
        <v>8.4722222222222227E-2</v>
      </c>
      <c r="D1219" s="2">
        <v>32.121212121212103</v>
      </c>
      <c r="E1219" s="2">
        <v>184</v>
      </c>
      <c r="F1219" s="299">
        <v>0.11979166666666667</v>
      </c>
      <c r="G1219" s="14">
        <v>44.848484848484802</v>
      </c>
      <c r="H1219" s="2">
        <v>155</v>
      </c>
      <c r="I1219" s="299">
        <v>9.3149038461538464E-2</v>
      </c>
      <c r="J1219" s="14">
        <v>57.5757561</v>
      </c>
      <c r="K1219" s="299">
        <v>0.27049180327868855</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1983</v>
      </c>
      <c r="B1220" s="2">
        <v>125</v>
      </c>
      <c r="C1220" s="299">
        <v>8.6805555555555552E-2</v>
      </c>
      <c r="D1220" s="2">
        <v>51.515151515151501</v>
      </c>
      <c r="E1220" s="2">
        <v>127</v>
      </c>
      <c r="F1220" s="299">
        <v>8.2682291666666671E-2</v>
      </c>
      <c r="G1220" s="14">
        <v>36.969696969696898</v>
      </c>
      <c r="H1220" s="2">
        <v>169</v>
      </c>
      <c r="I1220" s="299">
        <v>0.1015625</v>
      </c>
      <c r="J1220" s="14">
        <v>61.212119999999999</v>
      </c>
      <c r="K1220" s="299">
        <v>0.35199999999999998</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1984</v>
      </c>
      <c r="B1221" s="2">
        <v>191</v>
      </c>
      <c r="C1221" s="299">
        <v>0.13263888888888889</v>
      </c>
      <c r="D1221" s="2">
        <v>61.212121212121197</v>
      </c>
      <c r="E1221" s="2">
        <v>117</v>
      </c>
      <c r="F1221" s="299">
        <v>7.6171875E-2</v>
      </c>
      <c r="G1221" s="14">
        <v>34.545454545454497</v>
      </c>
      <c r="H1221" s="2">
        <v>40</v>
      </c>
      <c r="I1221" s="299">
        <v>2.403846153846154E-2</v>
      </c>
      <c r="J1221" s="14">
        <v>23.636364</v>
      </c>
      <c r="K1221" s="299">
        <v>-0.79057591623036649</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1985</v>
      </c>
      <c r="B1222" s="2">
        <v>170</v>
      </c>
      <c r="C1222" s="299">
        <v>0.11805555555555555</v>
      </c>
      <c r="D1222" s="2">
        <v>63.030303030303003</v>
      </c>
      <c r="E1222" s="2">
        <v>83</v>
      </c>
      <c r="F1222" s="299">
        <v>5.4036458333333336E-2</v>
      </c>
      <c r="G1222" s="14">
        <v>28.484848484848399</v>
      </c>
      <c r="H1222" s="2">
        <v>144</v>
      </c>
      <c r="I1222" s="299">
        <v>8.6538461538461536E-2</v>
      </c>
      <c r="J1222" s="14">
        <v>61.212119999999999</v>
      </c>
      <c r="K1222" s="299">
        <v>-0.15294117647058825</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1986</v>
      </c>
      <c r="B1223" s="2">
        <v>77</v>
      </c>
      <c r="C1223" s="299">
        <v>5.347222222222222E-2</v>
      </c>
      <c r="D1223" s="2">
        <v>34.545454545454497</v>
      </c>
      <c r="E1223" s="2">
        <v>109</v>
      </c>
      <c r="F1223" s="299">
        <v>7.0963541666666671E-2</v>
      </c>
      <c r="G1223" s="14">
        <v>38.181818181818102</v>
      </c>
      <c r="H1223" s="2">
        <v>199</v>
      </c>
      <c r="I1223" s="299">
        <v>0.11959134615384616</v>
      </c>
      <c r="J1223" s="14">
        <v>84.242424</v>
      </c>
      <c r="K1223" s="299">
        <v>1.5844155844155845</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1987</v>
      </c>
      <c r="B1224" s="2">
        <v>92</v>
      </c>
      <c r="C1224" s="299">
        <v>6.3888888888888884E-2</v>
      </c>
      <c r="D1224" s="2">
        <v>32.727272727272698</v>
      </c>
      <c r="E1224" s="2">
        <v>223</v>
      </c>
      <c r="F1224" s="299">
        <v>0.14518229166666666</v>
      </c>
      <c r="G1224" s="14">
        <v>44.848484848484802</v>
      </c>
      <c r="H1224" s="2">
        <v>129</v>
      </c>
      <c r="I1224" s="299">
        <v>7.7524038461538464E-2</v>
      </c>
      <c r="J1224" s="14">
        <v>58.181820000000002</v>
      </c>
      <c r="K1224" s="299">
        <v>0.40217391304347827</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1988</v>
      </c>
      <c r="B1225" s="2">
        <v>238</v>
      </c>
      <c r="C1225" s="299">
        <v>0.16527777777777777</v>
      </c>
      <c r="D1225" s="2">
        <v>66.060606060606005</v>
      </c>
      <c r="E1225" s="2">
        <v>182</v>
      </c>
      <c r="F1225" s="299">
        <v>0.11848958333333333</v>
      </c>
      <c r="G1225" s="14">
        <v>56.969696969696898</v>
      </c>
      <c r="H1225" s="2">
        <v>88</v>
      </c>
      <c r="I1225" s="299">
        <v>5.2884615384615384E-2</v>
      </c>
      <c r="J1225" s="14">
        <v>32.121212</v>
      </c>
      <c r="K1225" s="299">
        <v>-0.63025210084033612</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1989</v>
      </c>
      <c r="B1226" s="2">
        <v>0</v>
      </c>
      <c r="C1226" s="299">
        <v>0</v>
      </c>
      <c r="D1226" s="2">
        <v>80</v>
      </c>
      <c r="E1226" s="2">
        <v>0</v>
      </c>
      <c r="F1226" s="299">
        <v>0</v>
      </c>
      <c r="G1226" s="14">
        <v>11.5151515151515</v>
      </c>
      <c r="H1226" s="2">
        <v>0</v>
      </c>
      <c r="I1226" s="299">
        <v>0</v>
      </c>
      <c r="J1226" s="14">
        <v>12.727273</v>
      </c>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1990</v>
      </c>
      <c r="B1227" s="2">
        <v>277</v>
      </c>
      <c r="C1227" s="299">
        <v>0.19236111111111112</v>
      </c>
      <c r="D1227" s="2">
        <v>66.060606060606005</v>
      </c>
      <c r="E1227" s="2">
        <v>400</v>
      </c>
      <c r="F1227" s="299">
        <v>0.26041666666666669</v>
      </c>
      <c r="G1227" s="14">
        <v>59.393939393939398</v>
      </c>
      <c r="H1227" s="2">
        <v>560</v>
      </c>
      <c r="I1227" s="299">
        <v>0.33653846153846156</v>
      </c>
      <c r="J1227" s="14">
        <v>75.757576</v>
      </c>
      <c r="K1227" s="299">
        <v>1.0216606498194947</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1980</v>
      </c>
      <c r="B1228" s="2">
        <v>109</v>
      </c>
      <c r="C1228" s="299">
        <v>7.5694444444444439E-2</v>
      </c>
      <c r="D1228" s="2">
        <v>38.787878787878697</v>
      </c>
      <c r="E1228" s="2">
        <v>176</v>
      </c>
      <c r="F1228" s="299">
        <v>0.11458333333333333</v>
      </c>
      <c r="G1228" s="14">
        <v>35.757575757575701</v>
      </c>
      <c r="H1228" s="2">
        <v>167</v>
      </c>
      <c r="I1228" s="299">
        <v>0.10036057692307693</v>
      </c>
      <c r="J1228" s="14">
        <v>44.242424</v>
      </c>
      <c r="K1228" s="299">
        <v>0.5321100917431193</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1981</v>
      </c>
      <c r="B1229" s="2">
        <v>54</v>
      </c>
      <c r="C1229" s="299">
        <v>3.7499999999999999E-2</v>
      </c>
      <c r="D1229" s="2">
        <v>25.4545454545454</v>
      </c>
      <c r="E1229" s="2">
        <v>100</v>
      </c>
      <c r="F1229" s="299">
        <v>6.5104166666666671E-2</v>
      </c>
      <c r="G1229" s="2">
        <v>28.484848484848399</v>
      </c>
      <c r="H1229" s="2">
        <v>88</v>
      </c>
      <c r="I1229" s="299">
        <v>5.2884615384615384E-2</v>
      </c>
      <c r="J1229" s="14">
        <v>50.303031900000001</v>
      </c>
      <c r="K1229" s="299">
        <v>0.62962962962962965</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1982</v>
      </c>
      <c r="B1230" s="2">
        <v>13</v>
      </c>
      <c r="C1230" s="299">
        <v>9.0277777777777769E-3</v>
      </c>
      <c r="D1230" s="2">
        <v>12.7272727272727</v>
      </c>
      <c r="E1230" s="2">
        <v>16</v>
      </c>
      <c r="F1230" s="299">
        <v>1.0416666666666666E-2</v>
      </c>
      <c r="G1230" s="14">
        <v>7.2727272727272698</v>
      </c>
      <c r="H1230" s="2">
        <v>103</v>
      </c>
      <c r="I1230" s="299">
        <v>6.1899038461538464E-2</v>
      </c>
      <c r="J1230" s="14">
        <v>27.878788</v>
      </c>
      <c r="K1230" s="299">
        <v>6.9230769230769234</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1983</v>
      </c>
      <c r="B1231" s="2">
        <v>59</v>
      </c>
      <c r="C1231" s="299">
        <v>4.0972222222222222E-2</v>
      </c>
      <c r="D1231" s="2">
        <v>28.484848484848399</v>
      </c>
      <c r="E1231" s="2">
        <v>22</v>
      </c>
      <c r="F1231" s="299">
        <v>1.4322916666666666E-2</v>
      </c>
      <c r="G1231" s="14">
        <v>13.9393939393939</v>
      </c>
      <c r="H1231" s="2">
        <v>59</v>
      </c>
      <c r="I1231" s="299">
        <v>3.5456730769230768E-2</v>
      </c>
      <c r="J1231" s="14">
        <v>33.3333321</v>
      </c>
      <c r="K1231" s="299">
        <v>0</v>
      </c>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1984</v>
      </c>
      <c r="B1232" s="2">
        <v>11</v>
      </c>
      <c r="C1232" s="299">
        <v>7.6388888888888886E-3</v>
      </c>
      <c r="D1232" s="2">
        <v>11.5151515151515</v>
      </c>
      <c r="E1232" s="2">
        <v>27</v>
      </c>
      <c r="F1232" s="299">
        <v>1.7578125E-2</v>
      </c>
      <c r="G1232" s="14">
        <v>13.9393939393939</v>
      </c>
      <c r="H1232" s="2">
        <v>20</v>
      </c>
      <c r="I1232" s="299">
        <v>1.201923076923077E-2</v>
      </c>
      <c r="J1232" s="14">
        <v>13.333333</v>
      </c>
      <c r="K1232" s="299">
        <v>0.81818181818181823</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1985</v>
      </c>
      <c r="B1233" s="2">
        <v>10</v>
      </c>
      <c r="C1233" s="299">
        <v>6.9444444444444441E-3</v>
      </c>
      <c r="D1233" s="2">
        <v>10.303030303030299</v>
      </c>
      <c r="E1233" s="2">
        <v>28</v>
      </c>
      <c r="F1233" s="299">
        <v>1.8229166666666668E-2</v>
      </c>
      <c r="G1233" s="14">
        <v>17.5757575757575</v>
      </c>
      <c r="H1233" s="2">
        <v>31</v>
      </c>
      <c r="I1233" s="299">
        <v>1.8629807692307692E-2</v>
      </c>
      <c r="J1233" s="14">
        <v>21.212122000000001</v>
      </c>
      <c r="K1233" s="299">
        <v>2.1</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1986</v>
      </c>
      <c r="B1234" s="2">
        <v>0</v>
      </c>
      <c r="C1234" s="299">
        <v>0</v>
      </c>
      <c r="D1234" s="2">
        <v>80</v>
      </c>
      <c r="E1234" s="2">
        <v>0</v>
      </c>
      <c r="F1234" s="299">
        <v>0</v>
      </c>
      <c r="G1234" s="14">
        <v>11.5151515151515</v>
      </c>
      <c r="H1234" s="2">
        <v>13</v>
      </c>
      <c r="I1234" s="299">
        <v>7.8125E-3</v>
      </c>
      <c r="J1234" s="14">
        <v>12.121212</v>
      </c>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1987</v>
      </c>
      <c r="B1235" s="2">
        <v>9</v>
      </c>
      <c r="C1235" s="299">
        <v>6.2500000000000003E-3</v>
      </c>
      <c r="D1235" s="2">
        <v>8.4848484848484809</v>
      </c>
      <c r="E1235" s="2">
        <v>4</v>
      </c>
      <c r="F1235" s="299">
        <v>2.6041666666666665E-3</v>
      </c>
      <c r="G1235" s="14">
        <v>3.63636363636363</v>
      </c>
      <c r="H1235" s="2">
        <v>0</v>
      </c>
      <c r="I1235" s="299">
        <v>0</v>
      </c>
      <c r="J1235" s="14">
        <v>12.727273</v>
      </c>
      <c r="K1235" s="299">
        <v>-1</v>
      </c>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1988</v>
      </c>
      <c r="B1236" s="2">
        <v>12</v>
      </c>
      <c r="C1236" s="299">
        <v>8.3333333333333332E-3</v>
      </c>
      <c r="D1236" s="2">
        <v>12.7272727272727</v>
      </c>
      <c r="E1236" s="2">
        <v>21</v>
      </c>
      <c r="F1236" s="299">
        <v>1.3671875E-2</v>
      </c>
      <c r="G1236" s="14">
        <v>15.757575757575699</v>
      </c>
      <c r="H1236" s="2">
        <v>79</v>
      </c>
      <c r="I1236" s="299">
        <v>4.7475961538461536E-2</v>
      </c>
      <c r="J1236" s="14">
        <v>43.030304000000001</v>
      </c>
      <c r="K1236" s="299">
        <v>5.583333333333333</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1989</v>
      </c>
      <c r="B1237" s="2">
        <v>0</v>
      </c>
      <c r="C1237" s="299">
        <v>0</v>
      </c>
      <c r="D1237" s="2">
        <v>80</v>
      </c>
      <c r="E1237" s="2">
        <v>6</v>
      </c>
      <c r="F1237" s="299">
        <v>3.90625E-3</v>
      </c>
      <c r="G1237" s="14">
        <v>6.0606060606060597</v>
      </c>
      <c r="H1237" s="2">
        <v>0</v>
      </c>
      <c r="I1237" s="299">
        <v>0</v>
      </c>
      <c r="J1237" s="14">
        <v>12.727273</v>
      </c>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297" t="s">
        <v>1991</v>
      </c>
      <c r="B1239" s="297"/>
      <c r="C1239" s="297"/>
      <c r="D1239" s="297"/>
      <c r="E1239" s="297"/>
      <c r="F1239" s="297"/>
      <c r="G1239" s="297"/>
      <c r="H1239" s="297"/>
      <c r="I1239" s="297"/>
      <c r="J1239" s="297"/>
      <c r="K1239" s="297"/>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98" t="s">
        <v>1703</v>
      </c>
      <c r="C1240" s="298"/>
      <c r="D1240" s="298" t="s">
        <v>1704</v>
      </c>
      <c r="E1240" s="298" t="s">
        <v>1703</v>
      </c>
      <c r="F1240" s="298"/>
      <c r="G1240" s="298" t="s">
        <v>1704</v>
      </c>
      <c r="H1240" s="298" t="s">
        <v>1703</v>
      </c>
      <c r="I1240" s="298"/>
      <c r="J1240" s="298" t="s">
        <v>1704</v>
      </c>
      <c r="K1240" t="s">
        <v>173</v>
      </c>
      <c r="L1240" s="207" t="s">
        <v>1703</v>
      </c>
      <c r="M1240" s="207"/>
      <c r="N1240" s="207" t="s">
        <v>1704</v>
      </c>
      <c r="O1240" s="207" t="s">
        <v>1703</v>
      </c>
      <c r="P1240" s="207"/>
      <c r="Q1240" s="207" t="s">
        <v>1704</v>
      </c>
      <c r="R1240" s="207" t="s">
        <v>1703</v>
      </c>
      <c r="S1240" s="207"/>
      <c r="T1240" s="207" t="s">
        <v>1704</v>
      </c>
      <c r="U1240" t="s">
        <v>173</v>
      </c>
      <c r="V1240" s="207" t="s">
        <v>1703</v>
      </c>
      <c r="W1240" s="207"/>
      <c r="X1240" s="207" t="s">
        <v>1704</v>
      </c>
      <c r="Y1240" s="207" t="s">
        <v>1703</v>
      </c>
      <c r="Z1240" s="207"/>
      <c r="AA1240" s="207" t="s">
        <v>1704</v>
      </c>
      <c r="AB1240" s="207" t="s">
        <v>1703</v>
      </c>
      <c r="AC1240" s="207"/>
      <c r="AD1240" s="207" t="s">
        <v>1704</v>
      </c>
      <c r="AE1240" t="s">
        <v>173</v>
      </c>
    </row>
    <row r="1241" spans="1:31" x14ac:dyDescent="0.3">
      <c r="A1241" t="s">
        <v>1992</v>
      </c>
      <c r="B1241" s="14">
        <v>27.2</v>
      </c>
      <c r="C1241" t="s">
        <v>173</v>
      </c>
      <c r="D1241" s="14">
        <v>1.87878787878787</v>
      </c>
      <c r="E1241" s="14">
        <v>26</v>
      </c>
      <c r="F1241" t="s">
        <v>173</v>
      </c>
      <c r="G1241" s="14">
        <v>1.6969696969696899</v>
      </c>
      <c r="H1241" s="14">
        <v>23</v>
      </c>
      <c r="I1241" t="s">
        <v>173</v>
      </c>
      <c r="J1241" s="14">
        <v>1.87878788</v>
      </c>
      <c r="K1241" s="299">
        <v>-0.15441176470588233</v>
      </c>
      <c r="L1241" s="14">
        <v>24.1</v>
      </c>
      <c r="M1241" s="27" t="s">
        <v>173</v>
      </c>
      <c r="N1241" s="14">
        <v>0.24242424242423999</v>
      </c>
      <c r="O1241" s="14">
        <v>20.6</v>
      </c>
      <c r="P1241" s="27" t="s">
        <v>173</v>
      </c>
      <c r="Q1241" s="14">
        <v>0.24242424242423999</v>
      </c>
      <c r="R1241" s="14">
        <v>19.899999999999999</v>
      </c>
      <c r="S1241" s="27" t="s">
        <v>173</v>
      </c>
      <c r="T1241" s="14">
        <v>0.24242425000000001</v>
      </c>
      <c r="U1241" s="27">
        <v>-0.17427385892116193</v>
      </c>
      <c r="V1241" s="14">
        <v>26.8</v>
      </c>
      <c r="W1241" s="27" t="s">
        <v>173</v>
      </c>
      <c r="X1241" s="14">
        <v>0.12</v>
      </c>
      <c r="Y1241" s="14">
        <v>23.5</v>
      </c>
      <c r="Z1241" s="27" t="s">
        <v>173</v>
      </c>
      <c r="AA1241" s="14">
        <v>0.06</v>
      </c>
      <c r="AB1241" s="14">
        <v>21.4</v>
      </c>
      <c r="AC1241" s="27" t="s">
        <v>173</v>
      </c>
      <c r="AD1241" s="14">
        <v>0.06</v>
      </c>
      <c r="AE1241" s="27">
        <v>-0.20100000000000001</v>
      </c>
    </row>
    <row r="1242" spans="1:31" x14ac:dyDescent="0.3">
      <c r="A1242" t="s">
        <v>1993</v>
      </c>
      <c r="B1242" s="14">
        <v>29.9</v>
      </c>
      <c r="C1242" t="s">
        <v>173</v>
      </c>
      <c r="D1242" s="14">
        <v>1.87878787878787</v>
      </c>
      <c r="E1242" s="14">
        <v>31.7</v>
      </c>
      <c r="F1242" t="s">
        <v>173</v>
      </c>
      <c r="G1242" s="14">
        <v>2.9696969696969702</v>
      </c>
      <c r="H1242" s="14">
        <v>30.3</v>
      </c>
      <c r="I1242" t="s">
        <v>173</v>
      </c>
      <c r="J1242" s="14">
        <v>5.8181820000000002</v>
      </c>
      <c r="K1242" s="299">
        <v>1.3377926421404755E-2</v>
      </c>
      <c r="L1242" s="14">
        <v>28.1</v>
      </c>
      <c r="M1242" s="27" t="s">
        <v>173</v>
      </c>
      <c r="N1242" s="14">
        <v>0.24242424242423999</v>
      </c>
      <c r="O1242" s="14">
        <v>24.3</v>
      </c>
      <c r="P1242" s="27" t="s">
        <v>173</v>
      </c>
      <c r="Q1242" s="14">
        <v>0.24242424242423999</v>
      </c>
      <c r="R1242" s="14">
        <v>23.6</v>
      </c>
      <c r="S1242" s="27" t="s">
        <v>173</v>
      </c>
      <c r="T1242" s="14">
        <v>0.30303029999999997</v>
      </c>
      <c r="U1242" s="27">
        <v>-0.16014234875444838</v>
      </c>
      <c r="V1242" s="14">
        <v>31.1</v>
      </c>
      <c r="W1242" s="27" t="s">
        <v>173</v>
      </c>
      <c r="X1242" s="14">
        <v>0.12</v>
      </c>
      <c r="Y1242" s="14">
        <v>27.3</v>
      </c>
      <c r="Z1242" s="27" t="s">
        <v>173</v>
      </c>
      <c r="AA1242" s="14">
        <v>0.06</v>
      </c>
      <c r="AB1242" s="14">
        <v>25</v>
      </c>
      <c r="AC1242" s="27" t="s">
        <v>173</v>
      </c>
      <c r="AD1242" s="14">
        <v>0.06</v>
      </c>
      <c r="AE1242" s="27">
        <v>-0.19600000000000001</v>
      </c>
    </row>
    <row r="1243" spans="1:31" x14ac:dyDescent="0.3">
      <c r="A1243" t="s">
        <v>1994</v>
      </c>
      <c r="B1243" s="14">
        <v>12.7</v>
      </c>
      <c r="C1243" t="s">
        <v>173</v>
      </c>
      <c r="D1243" s="14">
        <v>2.6666666666666599</v>
      </c>
      <c r="E1243" s="14">
        <v>11.1</v>
      </c>
      <c r="F1243" t="s">
        <v>173</v>
      </c>
      <c r="G1243" s="14">
        <v>1.27272727272727</v>
      </c>
      <c r="H1243" s="14">
        <v>16.2</v>
      </c>
      <c r="I1243" t="s">
        <v>173</v>
      </c>
      <c r="J1243" s="14">
        <v>2.24242425</v>
      </c>
      <c r="K1243" s="299">
        <v>0.27559055118110237</v>
      </c>
      <c r="L1243" s="14">
        <v>11.4</v>
      </c>
      <c r="M1243" s="27" t="s">
        <v>173</v>
      </c>
      <c r="N1243" s="14">
        <v>0.24242424242423999</v>
      </c>
      <c r="O1243" s="14">
        <v>11.1</v>
      </c>
      <c r="P1243" s="27" t="s">
        <v>173</v>
      </c>
      <c r="Q1243" s="14">
        <v>0.24242424242423999</v>
      </c>
      <c r="R1243" s="14">
        <v>11.6</v>
      </c>
      <c r="S1243" s="27" t="s">
        <v>173</v>
      </c>
      <c r="T1243" s="14">
        <v>0.30303029999999997</v>
      </c>
      <c r="U1243" s="27">
        <v>1.7543859649122744E-2</v>
      </c>
      <c r="V1243" s="14">
        <v>11.2</v>
      </c>
      <c r="W1243" s="27" t="s">
        <v>173</v>
      </c>
      <c r="X1243" s="14">
        <v>0.12</v>
      </c>
      <c r="Y1243" s="14">
        <v>11.2</v>
      </c>
      <c r="Z1243" s="27" t="s">
        <v>173</v>
      </c>
      <c r="AA1243" s="14">
        <v>0.06</v>
      </c>
      <c r="AB1243" s="14">
        <v>10.9</v>
      </c>
      <c r="AC1243" s="27" t="s">
        <v>173</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297" t="s">
        <v>1995</v>
      </c>
      <c r="B1245" s="297"/>
      <c r="C1245" s="297"/>
      <c r="D1245" s="297"/>
      <c r="E1245" s="297"/>
      <c r="F1245" s="297"/>
      <c r="G1245" s="297"/>
      <c r="H1245" s="297"/>
      <c r="I1245" s="297"/>
      <c r="J1245" s="297"/>
      <c r="K1245" s="297"/>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98" t="s">
        <v>1703</v>
      </c>
      <c r="C1246" s="298"/>
      <c r="D1246" s="298" t="s">
        <v>1704</v>
      </c>
      <c r="E1246" s="298" t="s">
        <v>1703</v>
      </c>
      <c r="F1246" s="298"/>
      <c r="G1246" s="298" t="s">
        <v>1704</v>
      </c>
      <c r="H1246" s="298" t="s">
        <v>1703</v>
      </c>
      <c r="I1246" s="298"/>
      <c r="J1246" s="298" t="s">
        <v>1704</v>
      </c>
      <c r="K1246" t="s">
        <v>173</v>
      </c>
      <c r="L1246" s="207" t="s">
        <v>1703</v>
      </c>
      <c r="M1246" s="207"/>
      <c r="N1246" s="207" t="s">
        <v>1704</v>
      </c>
      <c r="O1246" s="207" t="s">
        <v>1703</v>
      </c>
      <c r="P1246" s="207"/>
      <c r="Q1246" s="207" t="s">
        <v>1704</v>
      </c>
      <c r="R1246" s="207" t="s">
        <v>1703</v>
      </c>
      <c r="S1246" s="207"/>
      <c r="T1246" s="207" t="s">
        <v>1704</v>
      </c>
      <c r="U1246" t="s">
        <v>173</v>
      </c>
      <c r="V1246" s="207" t="s">
        <v>1703</v>
      </c>
      <c r="W1246" s="207"/>
      <c r="X1246" s="207" t="s">
        <v>1704</v>
      </c>
      <c r="Y1246" s="207" t="s">
        <v>1703</v>
      </c>
      <c r="Z1246" s="207"/>
      <c r="AA1246" s="207" t="s">
        <v>1704</v>
      </c>
      <c r="AB1246" s="207" t="s">
        <v>1703</v>
      </c>
      <c r="AC1246" s="207"/>
      <c r="AD1246" s="207" t="s">
        <v>1704</v>
      </c>
      <c r="AE1246" t="s">
        <v>173</v>
      </c>
    </row>
    <row r="1247" spans="1:31" x14ac:dyDescent="0.3">
      <c r="A1247" t="s">
        <v>1996</v>
      </c>
      <c r="B1247" s="15">
        <v>784</v>
      </c>
      <c r="C1247" t="s">
        <v>173</v>
      </c>
      <c r="D1247" s="15">
        <v>69.090909090909093</v>
      </c>
      <c r="E1247" s="15">
        <v>840</v>
      </c>
      <c r="F1247" t="s">
        <v>173</v>
      </c>
      <c r="G1247" s="15">
        <v>15.757575757575699</v>
      </c>
      <c r="H1247" s="2">
        <v>939</v>
      </c>
      <c r="I1247" t="s">
        <v>173</v>
      </c>
      <c r="J1247" s="14">
        <v>33.3333321</v>
      </c>
      <c r="K1247" s="299">
        <v>0.19770408163265307</v>
      </c>
      <c r="L1247" s="15">
        <v>985</v>
      </c>
      <c r="M1247" s="27" t="s">
        <v>173</v>
      </c>
      <c r="N1247" s="15">
        <v>6.0606060606060597</v>
      </c>
      <c r="O1247" s="2">
        <v>988</v>
      </c>
      <c r="P1247" s="27" t="s">
        <v>173</v>
      </c>
      <c r="Q1247" s="14">
        <v>6.0606060606060597</v>
      </c>
      <c r="R1247" s="2">
        <v>1096</v>
      </c>
      <c r="S1247" s="27" t="s">
        <v>173</v>
      </c>
      <c r="T1247" s="14">
        <v>6.6666665099999998</v>
      </c>
      <c r="U1247" s="27">
        <v>0.11269035532994924</v>
      </c>
      <c r="V1247" s="15">
        <v>1409</v>
      </c>
      <c r="W1247" s="27" t="s">
        <v>173</v>
      </c>
      <c r="X1247" s="15">
        <v>1</v>
      </c>
      <c r="Y1247" s="2">
        <v>1419</v>
      </c>
      <c r="Z1247" s="27" t="s">
        <v>173</v>
      </c>
      <c r="AA1247" s="14">
        <v>1</v>
      </c>
      <c r="AB1247" s="2">
        <v>1688</v>
      </c>
      <c r="AC1247" s="27" t="s">
        <v>173</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297" t="s">
        <v>1997</v>
      </c>
      <c r="B1249" s="297"/>
      <c r="C1249" s="297"/>
      <c r="D1249" s="297"/>
      <c r="E1249" s="297"/>
      <c r="F1249" s="297"/>
      <c r="G1249" s="297"/>
      <c r="H1249" s="297"/>
      <c r="I1249" s="297"/>
      <c r="J1249" s="297"/>
      <c r="K1249" s="297"/>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98" t="s">
        <v>1703</v>
      </c>
      <c r="C1250" s="298"/>
      <c r="D1250" s="298" t="s">
        <v>1704</v>
      </c>
      <c r="E1250" s="298" t="s">
        <v>1703</v>
      </c>
      <c r="F1250" s="298"/>
      <c r="G1250" s="298" t="s">
        <v>1704</v>
      </c>
      <c r="H1250" s="298" t="s">
        <v>1703</v>
      </c>
      <c r="I1250" s="298"/>
      <c r="J1250" s="298" t="s">
        <v>1704</v>
      </c>
      <c r="K1250" t="s">
        <v>173</v>
      </c>
      <c r="L1250" s="207" t="s">
        <v>1703</v>
      </c>
      <c r="M1250" s="207"/>
      <c r="N1250" s="207" t="s">
        <v>1704</v>
      </c>
      <c r="O1250" s="207" t="s">
        <v>1703</v>
      </c>
      <c r="P1250" s="207"/>
      <c r="Q1250" s="207" t="s">
        <v>1704</v>
      </c>
      <c r="R1250" s="207" t="s">
        <v>1703</v>
      </c>
      <c r="S1250" s="207"/>
      <c r="T1250" s="207" t="s">
        <v>1704</v>
      </c>
      <c r="U1250" t="s">
        <v>173</v>
      </c>
      <c r="V1250" s="207" t="s">
        <v>1703</v>
      </c>
      <c r="W1250" s="207"/>
      <c r="X1250" s="207" t="s">
        <v>1704</v>
      </c>
      <c r="Y1250" s="207" t="s">
        <v>1703</v>
      </c>
      <c r="Z1250" s="207"/>
      <c r="AA1250" s="207" t="s">
        <v>1704</v>
      </c>
      <c r="AB1250" s="207" t="s">
        <v>1703</v>
      </c>
      <c r="AC1250" s="207"/>
      <c r="AD1250" s="207" t="s">
        <v>1704</v>
      </c>
      <c r="AE1250" t="s">
        <v>173</v>
      </c>
    </row>
    <row r="1251" spans="1:31" x14ac:dyDescent="0.3">
      <c r="A1251" t="s">
        <v>175</v>
      </c>
      <c r="B1251" s="2">
        <v>2573</v>
      </c>
      <c r="C1251" t="s">
        <v>173</v>
      </c>
      <c r="D1251" s="2">
        <v>118.787878787878</v>
      </c>
      <c r="E1251" s="2">
        <v>2840</v>
      </c>
      <c r="F1251" t="s">
        <v>173</v>
      </c>
      <c r="G1251" s="14">
        <v>76.969696969696898</v>
      </c>
      <c r="H1251" s="2">
        <v>2933</v>
      </c>
      <c r="I1251" t="s">
        <v>173</v>
      </c>
      <c r="J1251" s="14">
        <v>105.45454545454545</v>
      </c>
      <c r="K1251" s="299">
        <v>0.13991449669646328</v>
      </c>
      <c r="L1251" s="2">
        <v>248057</v>
      </c>
      <c r="M1251" s="27" t="s">
        <v>173</v>
      </c>
      <c r="N1251" s="2">
        <v>1032.72727272727</v>
      </c>
      <c r="O1251" s="2">
        <v>259700</v>
      </c>
      <c r="P1251" s="27" t="s">
        <v>173</v>
      </c>
      <c r="Q1251" s="14">
        <v>948.48484848484804</v>
      </c>
      <c r="R1251" s="2">
        <v>273556</v>
      </c>
      <c r="S1251" s="27" t="s">
        <v>173</v>
      </c>
      <c r="T1251" s="14">
        <v>804.24242424242425</v>
      </c>
      <c r="U1251" s="27">
        <v>0.10279492213483192</v>
      </c>
      <c r="V1251" s="2">
        <v>12392852</v>
      </c>
      <c r="W1251" s="27" t="s">
        <v>173</v>
      </c>
      <c r="X1251" s="2">
        <v>13533</v>
      </c>
      <c r="Y1251" s="2">
        <v>12717801</v>
      </c>
      <c r="Z1251" s="27" t="s">
        <v>173</v>
      </c>
      <c r="AA1251" s="14">
        <v>11122.42</v>
      </c>
      <c r="AB1251" s="2">
        <v>13103114</v>
      </c>
      <c r="AC1251" s="27" t="s">
        <v>173</v>
      </c>
      <c r="AD1251" s="14">
        <v>11237.58</v>
      </c>
      <c r="AE1251" s="27">
        <v>5.7000000000000002E-2</v>
      </c>
    </row>
    <row r="1252" spans="1:31" x14ac:dyDescent="0.3">
      <c r="A1252" t="s">
        <v>1585</v>
      </c>
      <c r="B1252" s="2">
        <v>1440</v>
      </c>
      <c r="C1252" s="299">
        <v>0.5596579867858531</v>
      </c>
      <c r="D1252" s="2">
        <v>138.18181818181799</v>
      </c>
      <c r="E1252" s="2">
        <v>1536</v>
      </c>
      <c r="F1252" s="299">
        <v>0.54084507042253516</v>
      </c>
      <c r="G1252" s="14">
        <v>101.212121212121</v>
      </c>
      <c r="H1252" s="2">
        <v>1664</v>
      </c>
      <c r="I1252" s="299">
        <v>0.5673371974087964</v>
      </c>
      <c r="J1252" s="14">
        <v>127.87878787878789</v>
      </c>
      <c r="K1252" s="299">
        <v>0.15555555555555556</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1998</v>
      </c>
      <c r="B1253" s="2">
        <v>19</v>
      </c>
      <c r="C1253" s="299">
        <v>7.3843762145355618E-3</v>
      </c>
      <c r="D1253" s="2">
        <v>19.393939393939299</v>
      </c>
      <c r="E1253" s="2">
        <v>12</v>
      </c>
      <c r="F1253" s="299">
        <v>4.2253521126760559E-3</v>
      </c>
      <c r="G1253" s="14">
        <v>8.4848484848484809</v>
      </c>
      <c r="H1253" s="2">
        <v>16</v>
      </c>
      <c r="I1253" s="299">
        <v>5.4551653596999657E-3</v>
      </c>
      <c r="J1253" s="14">
        <v>16.363636363636363</v>
      </c>
      <c r="K1253" s="299">
        <v>-0.15789473684210525</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1999</v>
      </c>
      <c r="B1254" s="2">
        <v>23</v>
      </c>
      <c r="C1254" s="299">
        <v>8.9389817333851533E-3</v>
      </c>
      <c r="D1254" s="2">
        <v>17.5757575757575</v>
      </c>
      <c r="E1254" s="2">
        <v>28</v>
      </c>
      <c r="F1254" s="299">
        <v>9.8591549295774655E-3</v>
      </c>
      <c r="G1254" s="14">
        <v>16.363636363636299</v>
      </c>
      <c r="H1254" s="2">
        <v>63</v>
      </c>
      <c r="I1254" s="299">
        <v>2.1479713603818614E-2</v>
      </c>
      <c r="J1254" s="14">
        <v>38.787878787878789</v>
      </c>
      <c r="K1254" s="299">
        <v>1.7391304347826086</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1862</v>
      </c>
      <c r="B1255" s="2">
        <v>153</v>
      </c>
      <c r="C1255" s="299">
        <v>5.9463661095996892E-2</v>
      </c>
      <c r="D1255" s="2">
        <v>53.3333333333333</v>
      </c>
      <c r="E1255" s="2">
        <v>103</v>
      </c>
      <c r="F1255" s="299">
        <v>3.6267605633802817E-2</v>
      </c>
      <c r="G1255" s="14">
        <v>27.272727272727199</v>
      </c>
      <c r="H1255" s="2">
        <v>63</v>
      </c>
      <c r="I1255" s="299">
        <v>2.1479713603818614E-2</v>
      </c>
      <c r="J1255" s="14">
        <v>23.636363636363637</v>
      </c>
      <c r="K1255" s="299">
        <v>-0.58823529411764708</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1863</v>
      </c>
      <c r="B1256" s="2">
        <v>74</v>
      </c>
      <c r="C1256" s="299">
        <v>2.8760202098717449E-2</v>
      </c>
      <c r="D1256" s="2">
        <v>31.515151515151501</v>
      </c>
      <c r="E1256" s="2">
        <v>172</v>
      </c>
      <c r="F1256" s="299">
        <v>6.0563380281690143E-2</v>
      </c>
      <c r="G1256" s="14">
        <v>52.121212121212103</v>
      </c>
      <c r="H1256" s="2">
        <v>87</v>
      </c>
      <c r="I1256" s="299">
        <v>2.9662461643368564E-2</v>
      </c>
      <c r="J1256" s="14">
        <v>35.151515151515156</v>
      </c>
      <c r="K1256" s="299">
        <v>0.17567567567567569</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1864</v>
      </c>
      <c r="B1257" s="2">
        <v>125</v>
      </c>
      <c r="C1257" s="299">
        <v>4.8581422464049749E-2</v>
      </c>
      <c r="D1257" s="2">
        <v>44.848484848484802</v>
      </c>
      <c r="E1257" s="2">
        <v>81</v>
      </c>
      <c r="F1257" s="299">
        <v>2.852112676056338E-2</v>
      </c>
      <c r="G1257" s="14">
        <v>27.272727272727199</v>
      </c>
      <c r="H1257" s="2">
        <v>108</v>
      </c>
      <c r="I1257" s="299">
        <v>3.6822366177974769E-2</v>
      </c>
      <c r="J1257" s="14">
        <v>24.848484848484851</v>
      </c>
      <c r="K1257" s="299">
        <v>-0.13600000000000001</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2000</v>
      </c>
      <c r="B1258" s="2">
        <v>74</v>
      </c>
      <c r="C1258" s="299">
        <v>2.8760202098717449E-2</v>
      </c>
      <c r="D1258" s="2">
        <v>32.121212121212103</v>
      </c>
      <c r="E1258" s="2">
        <v>231</v>
      </c>
      <c r="F1258" s="299">
        <v>8.1338028169014087E-2</v>
      </c>
      <c r="G1258" s="14">
        <v>46.6666666666666</v>
      </c>
      <c r="H1258" s="2">
        <v>226</v>
      </c>
      <c r="I1258" s="299">
        <v>7.7054210705762016E-2</v>
      </c>
      <c r="J1258" s="14">
        <v>70.303030303030312</v>
      </c>
      <c r="K1258" s="299">
        <v>2.0540540540540539</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2001</v>
      </c>
      <c r="B1259" s="2">
        <v>362</v>
      </c>
      <c r="C1259" s="299">
        <v>0.14069179945588806</v>
      </c>
      <c r="D1259" s="2">
        <v>76.363636363636303</v>
      </c>
      <c r="E1259" s="2">
        <v>420</v>
      </c>
      <c r="F1259" s="299">
        <v>0.14788732394366197</v>
      </c>
      <c r="G1259" s="14">
        <v>61.818181818181799</v>
      </c>
      <c r="H1259" s="2">
        <v>397</v>
      </c>
      <c r="I1259" s="299">
        <v>0.1353562904875554</v>
      </c>
      <c r="J1259" s="14">
        <v>88.484848484848484</v>
      </c>
      <c r="K1259" s="299">
        <v>9.668508287292818E-2</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2002</v>
      </c>
      <c r="B1260" s="2">
        <v>353</v>
      </c>
      <c r="C1260" s="299">
        <v>0.13719393703847649</v>
      </c>
      <c r="D1260" s="2">
        <v>83.636363636363598</v>
      </c>
      <c r="E1260" s="2">
        <v>295</v>
      </c>
      <c r="F1260" s="299">
        <v>0.10387323943661972</v>
      </c>
      <c r="G1260" s="14">
        <v>58.181818181818201</v>
      </c>
      <c r="H1260" s="2">
        <v>270</v>
      </c>
      <c r="I1260" s="299">
        <v>9.2055915444936923E-2</v>
      </c>
      <c r="J1260" s="14">
        <v>84.242424242424249</v>
      </c>
      <c r="K1260" s="299">
        <v>-0.23512747875354106</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1872</v>
      </c>
      <c r="B1261" s="2">
        <v>41</v>
      </c>
      <c r="C1261" s="299">
        <v>1.5934706568208317E-2</v>
      </c>
      <c r="D1261" s="2">
        <v>20.606060606060598</v>
      </c>
      <c r="E1261" s="2">
        <v>128</v>
      </c>
      <c r="F1261" s="299">
        <v>4.507042253521127E-2</v>
      </c>
      <c r="G1261" s="14">
        <v>33.3333333333333</v>
      </c>
      <c r="H1261" s="2">
        <v>138</v>
      </c>
      <c r="I1261" s="299">
        <v>4.7050801227412203E-2</v>
      </c>
      <c r="J1261" s="14">
        <v>43.030303030303031</v>
      </c>
      <c r="K1261" s="299">
        <v>2.3658536585365852</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2003</v>
      </c>
      <c r="B1262" s="2">
        <v>201</v>
      </c>
      <c r="C1262" s="299">
        <v>7.8118927322192E-2</v>
      </c>
      <c r="D1262" s="2">
        <v>67.272727272727195</v>
      </c>
      <c r="E1262" s="2">
        <v>22</v>
      </c>
      <c r="F1262" s="299">
        <v>7.7464788732394367E-3</v>
      </c>
      <c r="G1262" s="14">
        <v>13.9393939393939</v>
      </c>
      <c r="H1262" s="2">
        <v>154</v>
      </c>
      <c r="I1262" s="299">
        <v>5.2505966587112173E-2</v>
      </c>
      <c r="J1262" s="14">
        <v>53.939393939393945</v>
      </c>
      <c r="K1262" s="299">
        <v>-0.23383084577114427</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2004</v>
      </c>
      <c r="B1263" s="2">
        <v>15</v>
      </c>
      <c r="C1263" s="299">
        <v>5.8297706956859695E-3</v>
      </c>
      <c r="D1263" s="2">
        <v>11.5151515151515</v>
      </c>
      <c r="E1263" s="2">
        <v>44</v>
      </c>
      <c r="F1263" s="299">
        <v>1.5492957746478873E-2</v>
      </c>
      <c r="G1263" s="14">
        <v>21.818181818181799</v>
      </c>
      <c r="H1263" s="2">
        <v>142</v>
      </c>
      <c r="I1263" s="299">
        <v>4.8414592567337197E-2</v>
      </c>
      <c r="J1263" s="14">
        <v>46.060606060606062</v>
      </c>
      <c r="K1263" s="299">
        <v>8.4666666666666668</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1588</v>
      </c>
      <c r="B1264" s="2">
        <v>1133</v>
      </c>
      <c r="C1264" s="299">
        <v>0.4403420132141469</v>
      </c>
      <c r="D1264" s="2">
        <v>96.363636363636402</v>
      </c>
      <c r="E1264" s="2">
        <v>1304</v>
      </c>
      <c r="F1264" s="299">
        <v>0.45915492957746479</v>
      </c>
      <c r="G1264" s="14">
        <v>90.909090909090907</v>
      </c>
      <c r="H1264" s="2">
        <v>1269</v>
      </c>
      <c r="I1264" s="299">
        <v>0.43266280259120354</v>
      </c>
      <c r="J1264" s="14">
        <v>113.93939393939395</v>
      </c>
      <c r="K1264" s="299">
        <v>0.12003530450132392</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1998</v>
      </c>
      <c r="B1265" s="2">
        <v>37</v>
      </c>
      <c r="C1265" s="299">
        <v>1.4380101049358725E-2</v>
      </c>
      <c r="D1265" s="2">
        <v>35.757575757575701</v>
      </c>
      <c r="E1265" s="2">
        <v>20</v>
      </c>
      <c r="F1265" s="299">
        <v>7.0422535211267607E-3</v>
      </c>
      <c r="G1265" s="14">
        <v>12.1212121212121</v>
      </c>
      <c r="H1265" s="2">
        <v>27</v>
      </c>
      <c r="I1265" s="299">
        <v>9.2055915444936923E-3</v>
      </c>
      <c r="J1265" s="14">
        <v>27.878787878787879</v>
      </c>
      <c r="K1265" s="299">
        <v>-0.27027027027027029</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1999</v>
      </c>
      <c r="B1266" s="2">
        <v>153</v>
      </c>
      <c r="C1266" s="299">
        <v>5.9463661095996892E-2</v>
      </c>
      <c r="D1266" s="2">
        <v>63.636363636363598</v>
      </c>
      <c r="E1266" s="2">
        <v>62</v>
      </c>
      <c r="F1266" s="299">
        <v>2.1830985915492956E-2</v>
      </c>
      <c r="G1266" s="14">
        <v>27.878787878787801</v>
      </c>
      <c r="H1266" s="2">
        <v>82</v>
      </c>
      <c r="I1266" s="299">
        <v>2.7957722468462325E-2</v>
      </c>
      <c r="J1266" s="14">
        <v>46.060606060606062</v>
      </c>
      <c r="K1266" s="299">
        <v>-0.46405228758169936</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1862</v>
      </c>
      <c r="B1267" s="2">
        <v>111</v>
      </c>
      <c r="C1267" s="299">
        <v>4.3140303148076174E-2</v>
      </c>
      <c r="D1267" s="2">
        <v>47.272727272727202</v>
      </c>
      <c r="E1267" s="2">
        <v>148</v>
      </c>
      <c r="F1267" s="299">
        <v>5.2112676056338028E-2</v>
      </c>
      <c r="G1267" s="14">
        <v>57.5757575757575</v>
      </c>
      <c r="H1267" s="2">
        <v>61</v>
      </c>
      <c r="I1267" s="299">
        <v>2.0797817933856121E-2</v>
      </c>
      <c r="J1267" s="14">
        <v>31.515151515151516</v>
      </c>
      <c r="K1267" s="299">
        <v>-0.45045045045045046</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1863</v>
      </c>
      <c r="B1268" s="2">
        <v>82</v>
      </c>
      <c r="C1268" s="299">
        <v>3.1869413136416634E-2</v>
      </c>
      <c r="D1268" s="2">
        <v>40</v>
      </c>
      <c r="E1268" s="2">
        <v>152</v>
      </c>
      <c r="F1268" s="299">
        <v>5.3521126760563378E-2</v>
      </c>
      <c r="G1268" s="14">
        <v>51.515151515151501</v>
      </c>
      <c r="H1268" s="2">
        <v>190</v>
      </c>
      <c r="I1268" s="299">
        <v>6.4780088646437098E-2</v>
      </c>
      <c r="J1268" s="14">
        <v>63.030303030303031</v>
      </c>
      <c r="K1268" s="299">
        <v>1.3170731707317074</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1864</v>
      </c>
      <c r="B1269" s="2">
        <v>144</v>
      </c>
      <c r="C1269" s="299">
        <v>5.596579867858531E-2</v>
      </c>
      <c r="D1269" s="2">
        <v>54.545454545454497</v>
      </c>
      <c r="E1269" s="2">
        <v>161</v>
      </c>
      <c r="F1269" s="299">
        <v>5.6690140845070423E-2</v>
      </c>
      <c r="G1269" s="14">
        <v>43.030303030303003</v>
      </c>
      <c r="H1269" s="2">
        <v>149</v>
      </c>
      <c r="I1269" s="299">
        <v>5.0801227412205933E-2</v>
      </c>
      <c r="J1269" s="14">
        <v>58.181818181818187</v>
      </c>
      <c r="K1269" s="299">
        <v>3.4722222222222224E-2</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2000</v>
      </c>
      <c r="B1270" s="2">
        <v>260</v>
      </c>
      <c r="C1270" s="299">
        <v>0.10104935872522347</v>
      </c>
      <c r="D1270" s="2">
        <v>77.575757575757507</v>
      </c>
      <c r="E1270" s="2">
        <v>286</v>
      </c>
      <c r="F1270" s="299">
        <v>0.10070422535211268</v>
      </c>
      <c r="G1270" s="14">
        <v>60</v>
      </c>
      <c r="H1270" s="2">
        <v>293</v>
      </c>
      <c r="I1270" s="299">
        <v>9.9897715649505628E-2</v>
      </c>
      <c r="J1270" s="14">
        <v>67.27272727272728</v>
      </c>
      <c r="K1270" s="299">
        <v>0.12692307692307692</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2001</v>
      </c>
      <c r="B1271" s="2">
        <v>151</v>
      </c>
      <c r="C1271" s="299">
        <v>5.8686358336572098E-2</v>
      </c>
      <c r="D1271" s="2">
        <v>60</v>
      </c>
      <c r="E1271" s="2">
        <v>334</v>
      </c>
      <c r="F1271" s="299">
        <v>0.1176056338028169</v>
      </c>
      <c r="G1271" s="14">
        <v>67.272727272727195</v>
      </c>
      <c r="H1271" s="2">
        <v>154</v>
      </c>
      <c r="I1271" s="299">
        <v>5.2505966587112173E-2</v>
      </c>
      <c r="J1271" s="14">
        <v>55.151515151515156</v>
      </c>
      <c r="K1271" s="299">
        <v>1.9867549668874173E-2</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2002</v>
      </c>
      <c r="B1272" s="2">
        <v>187</v>
      </c>
      <c r="C1272" s="299">
        <v>7.2677808006218425E-2</v>
      </c>
      <c r="D1272" s="2">
        <v>69.090909090909093</v>
      </c>
      <c r="E1272" s="2">
        <v>125</v>
      </c>
      <c r="F1272" s="299">
        <v>4.401408450704225E-2</v>
      </c>
      <c r="G1272" s="14">
        <v>40.606060606060602</v>
      </c>
      <c r="H1272" s="2">
        <v>124</v>
      </c>
      <c r="I1272" s="299">
        <v>4.2277531537674738E-2</v>
      </c>
      <c r="J1272" s="14">
        <v>72.727272727272734</v>
      </c>
      <c r="K1272" s="299">
        <v>-0.33689839572192515</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1872</v>
      </c>
      <c r="B1273" s="2">
        <v>8</v>
      </c>
      <c r="C1273" s="299">
        <v>3.1092110376991838E-3</v>
      </c>
      <c r="D1273" s="2">
        <v>10.303030303030299</v>
      </c>
      <c r="E1273" s="2">
        <v>4</v>
      </c>
      <c r="F1273" s="299">
        <v>1.4084507042253522E-3</v>
      </c>
      <c r="G1273" s="14">
        <v>3.63636363636363</v>
      </c>
      <c r="H1273" s="2">
        <v>164</v>
      </c>
      <c r="I1273" s="299">
        <v>5.5915444936924651E-2</v>
      </c>
      <c r="J1273" s="14">
        <v>55.151515151515156</v>
      </c>
      <c r="K1273" s="299">
        <v>19.5</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2003</v>
      </c>
      <c r="B1274" s="2">
        <v>0</v>
      </c>
      <c r="C1274" s="299">
        <v>0</v>
      </c>
      <c r="D1274" s="2">
        <v>80</v>
      </c>
      <c r="E1274" s="2">
        <v>0</v>
      </c>
      <c r="F1274" s="299">
        <v>0</v>
      </c>
      <c r="G1274" s="14">
        <v>11.5151515151515</v>
      </c>
      <c r="H1274" s="2">
        <v>25</v>
      </c>
      <c r="I1274" s="299">
        <v>8.523695874531197E-3</v>
      </c>
      <c r="J1274" s="14">
        <v>16.363636363636363</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2004</v>
      </c>
      <c r="B1275" s="2">
        <v>0</v>
      </c>
      <c r="C1275" s="299">
        <v>0</v>
      </c>
      <c r="D1275" s="2">
        <v>80</v>
      </c>
      <c r="E1275" s="2">
        <v>12</v>
      </c>
      <c r="F1275" s="299">
        <v>4.2253521126760559E-3</v>
      </c>
      <c r="G1275" s="14">
        <v>12.1212121212121</v>
      </c>
      <c r="H1275" s="2">
        <v>0</v>
      </c>
      <c r="I1275" s="299">
        <v>0</v>
      </c>
      <c r="J1275" s="14">
        <v>12.727272727272728</v>
      </c>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297" t="s">
        <v>2005</v>
      </c>
      <c r="B1277" s="297"/>
      <c r="C1277" s="297"/>
      <c r="D1277" s="297"/>
      <c r="E1277" s="297"/>
      <c r="F1277" s="297"/>
      <c r="G1277" s="297"/>
      <c r="H1277" s="297"/>
      <c r="I1277" s="297"/>
      <c r="J1277" s="297"/>
      <c r="K1277" s="297"/>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98" t="s">
        <v>1703</v>
      </c>
      <c r="C1278" s="298"/>
      <c r="D1278" s="298" t="s">
        <v>1704</v>
      </c>
      <c r="E1278" s="298" t="s">
        <v>1703</v>
      </c>
      <c r="F1278" s="298"/>
      <c r="G1278" s="298" t="s">
        <v>1704</v>
      </c>
      <c r="H1278" s="298" t="s">
        <v>1703</v>
      </c>
      <c r="I1278" s="298"/>
      <c r="J1278" s="298" t="s">
        <v>1704</v>
      </c>
      <c r="K1278" t="s">
        <v>173</v>
      </c>
      <c r="L1278" s="207" t="s">
        <v>1703</v>
      </c>
      <c r="M1278" s="207"/>
      <c r="N1278" s="207" t="s">
        <v>1704</v>
      </c>
      <c r="O1278" s="207" t="s">
        <v>1703</v>
      </c>
      <c r="P1278" s="207"/>
      <c r="Q1278" s="207" t="s">
        <v>1704</v>
      </c>
      <c r="R1278" s="207" t="s">
        <v>1703</v>
      </c>
      <c r="S1278" s="207"/>
      <c r="T1278" s="207" t="s">
        <v>1704</v>
      </c>
      <c r="U1278" t="s">
        <v>173</v>
      </c>
      <c r="V1278" s="207" t="s">
        <v>1703</v>
      </c>
      <c r="W1278" s="207"/>
      <c r="X1278" s="207" t="s">
        <v>1704</v>
      </c>
      <c r="Y1278" s="207" t="s">
        <v>1703</v>
      </c>
      <c r="Z1278" s="207"/>
      <c r="AA1278" s="207" t="s">
        <v>1704</v>
      </c>
      <c r="AB1278" s="207" t="s">
        <v>1703</v>
      </c>
      <c r="AC1278" s="207"/>
      <c r="AD1278" s="207" t="s">
        <v>1704</v>
      </c>
      <c r="AE1278" t="s">
        <v>173</v>
      </c>
    </row>
    <row r="1279" spans="1:31" x14ac:dyDescent="0.3">
      <c r="A1279" t="s">
        <v>175</v>
      </c>
      <c r="B1279" t="s">
        <v>173</v>
      </c>
      <c r="C1279" t="s">
        <v>173</v>
      </c>
      <c r="D1279" t="s">
        <v>173</v>
      </c>
      <c r="E1279" t="s">
        <v>173</v>
      </c>
      <c r="F1279" t="s">
        <v>173</v>
      </c>
      <c r="G1279" t="s">
        <v>173</v>
      </c>
      <c r="H1279" t="s">
        <v>173</v>
      </c>
      <c r="I1279" t="s">
        <v>173</v>
      </c>
      <c r="J1279" t="s">
        <v>173</v>
      </c>
      <c r="L1279" s="14">
        <v>5.2</v>
      </c>
      <c r="M1279" s="27" t="s">
        <v>173</v>
      </c>
      <c r="N1279" s="14">
        <v>-0.60606060606059997</v>
      </c>
      <c r="O1279" s="14">
        <v>6.5</v>
      </c>
      <c r="P1279" s="27" t="s">
        <v>173</v>
      </c>
      <c r="Q1279" s="14">
        <v>-0.60606060606059997</v>
      </c>
      <c r="R1279" s="14">
        <v>9.3000000000000007</v>
      </c>
      <c r="S1279" s="27" t="s">
        <v>173</v>
      </c>
      <c r="T1279" s="14" t="s">
        <v>173</v>
      </c>
      <c r="U1279" s="27">
        <v>0.78846153846153855</v>
      </c>
      <c r="V1279" s="14">
        <v>5.3</v>
      </c>
      <c r="W1279" s="27" t="s">
        <v>173</v>
      </c>
      <c r="X1279" s="14">
        <v>-0.61</v>
      </c>
      <c r="Y1279" s="14">
        <v>8</v>
      </c>
      <c r="Z1279" s="27" t="s">
        <v>173</v>
      </c>
      <c r="AA1279" s="14">
        <v>-0.61</v>
      </c>
      <c r="AB1279" s="14">
        <v>12</v>
      </c>
      <c r="AC1279" s="27" t="s">
        <v>173</v>
      </c>
      <c r="AD1279" s="14" t="s">
        <v>173</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297" t="s">
        <v>2006</v>
      </c>
      <c r="B1281" s="297"/>
      <c r="C1281" s="297"/>
      <c r="D1281" s="297"/>
      <c r="E1281" s="297"/>
      <c r="F1281" s="297"/>
      <c r="G1281" s="297"/>
      <c r="H1281" s="297"/>
      <c r="I1281" s="297"/>
      <c r="J1281" s="297"/>
      <c r="K1281" s="297"/>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98" t="s">
        <v>1703</v>
      </c>
      <c r="C1282" s="298"/>
      <c r="D1282" s="298" t="s">
        <v>1704</v>
      </c>
      <c r="E1282" s="298" t="s">
        <v>1703</v>
      </c>
      <c r="F1282" s="298"/>
      <c r="G1282" s="298" t="s">
        <v>1704</v>
      </c>
      <c r="H1282" s="298" t="s">
        <v>1703</v>
      </c>
      <c r="I1282" s="298"/>
      <c r="J1282" s="298" t="s">
        <v>1704</v>
      </c>
      <c r="K1282" t="s">
        <v>173</v>
      </c>
      <c r="L1282" s="207" t="s">
        <v>1703</v>
      </c>
      <c r="M1282" s="207"/>
      <c r="N1282" s="207" t="s">
        <v>1704</v>
      </c>
      <c r="O1282" s="207" t="s">
        <v>1703</v>
      </c>
      <c r="P1282" s="207"/>
      <c r="Q1282" s="207" t="s">
        <v>1704</v>
      </c>
      <c r="R1282" s="207" t="s">
        <v>1703</v>
      </c>
      <c r="S1282" s="207"/>
      <c r="T1282" s="207" t="s">
        <v>1704</v>
      </c>
      <c r="U1282" t="s">
        <v>173</v>
      </c>
      <c r="V1282" s="207" t="s">
        <v>1703</v>
      </c>
      <c r="W1282" s="207"/>
      <c r="X1282" s="207" t="s">
        <v>1704</v>
      </c>
      <c r="Y1282" s="207" t="s">
        <v>1703</v>
      </c>
      <c r="Z1282" s="207"/>
      <c r="AA1282" s="207" t="s">
        <v>1704</v>
      </c>
      <c r="AB1282" s="207" t="s">
        <v>1703</v>
      </c>
      <c r="AC1282" s="207"/>
      <c r="AD1282" s="207" t="s">
        <v>1704</v>
      </c>
      <c r="AE1282" t="s">
        <v>173</v>
      </c>
    </row>
    <row r="1283" spans="1:31" x14ac:dyDescent="0.3">
      <c r="A1283" t="s">
        <v>175</v>
      </c>
      <c r="B1283" s="2">
        <v>120</v>
      </c>
      <c r="C1283" t="s">
        <v>173</v>
      </c>
      <c r="D1283" s="2">
        <v>-0.60606060606059997</v>
      </c>
      <c r="E1283" s="2">
        <v>57</v>
      </c>
      <c r="F1283" t="s">
        <v>173</v>
      </c>
      <c r="G1283" s="2">
        <v>-1</v>
      </c>
      <c r="H1283" s="2">
        <v>77</v>
      </c>
      <c r="I1283" t="s">
        <v>173</v>
      </c>
      <c r="J1283" t="s">
        <v>173</v>
      </c>
      <c r="K1283" s="299">
        <v>-0.35833333333333334</v>
      </c>
      <c r="L1283" s="2">
        <v>30182</v>
      </c>
      <c r="M1283" s="27" t="s">
        <v>173</v>
      </c>
      <c r="N1283" s="2">
        <v>-0.60606060606059997</v>
      </c>
      <c r="O1283" s="2">
        <v>29829</v>
      </c>
      <c r="P1283" s="27" t="s">
        <v>173</v>
      </c>
      <c r="Q1283" s="2">
        <v>-1</v>
      </c>
      <c r="R1283" s="2">
        <v>25623</v>
      </c>
      <c r="S1283" s="27" t="s">
        <v>173</v>
      </c>
      <c r="T1283" s="14" t="s">
        <v>173</v>
      </c>
      <c r="U1283" s="27">
        <v>-0.15105029487774169</v>
      </c>
      <c r="V1283" s="2">
        <v>1159772</v>
      </c>
      <c r="W1283" s="27" t="s">
        <v>173</v>
      </c>
      <c r="X1283" s="2">
        <v>-1</v>
      </c>
      <c r="Y1283" s="2">
        <v>1127989</v>
      </c>
      <c r="Z1283" s="27" t="s">
        <v>173</v>
      </c>
      <c r="AA1283" s="2">
        <v>-1</v>
      </c>
      <c r="AB1283" s="2">
        <v>1107831</v>
      </c>
      <c r="AC1283" s="27" t="s">
        <v>173</v>
      </c>
      <c r="AD1283" s="14" t="s">
        <v>173</v>
      </c>
      <c r="AE1283" s="27">
        <v>-4.4999999999999998E-2</v>
      </c>
    </row>
    <row r="1284" spans="1:31" x14ac:dyDescent="0.3">
      <c r="A1284" t="s">
        <v>2007</v>
      </c>
      <c r="B1284" s="2">
        <v>0</v>
      </c>
      <c r="C1284" s="299">
        <v>0</v>
      </c>
      <c r="D1284" s="2">
        <v>-0.60606060606059997</v>
      </c>
      <c r="E1284" s="2">
        <v>0</v>
      </c>
      <c r="F1284" s="299">
        <v>0</v>
      </c>
      <c r="G1284" s="2">
        <v>-1</v>
      </c>
      <c r="H1284" s="2">
        <v>0</v>
      </c>
      <c r="I1284" s="299">
        <v>0</v>
      </c>
      <c r="J1284" t="s">
        <v>173</v>
      </c>
      <c r="L1284" s="2">
        <v>599</v>
      </c>
      <c r="M1284" s="27">
        <v>1.984626598634948E-2</v>
      </c>
      <c r="N1284" s="2">
        <v>-0.60606060606059997</v>
      </c>
      <c r="O1284" s="2">
        <v>391</v>
      </c>
      <c r="P1284" s="27">
        <v>1.3108049213852292E-2</v>
      </c>
      <c r="Q1284" s="2">
        <v>-1</v>
      </c>
      <c r="R1284" s="2">
        <v>2515</v>
      </c>
      <c r="S1284" s="27">
        <v>9.8154002263591306E-2</v>
      </c>
      <c r="T1284" s="14" t="s">
        <v>173</v>
      </c>
      <c r="U1284" s="27">
        <v>3.1986644407345577</v>
      </c>
      <c r="V1284" s="2">
        <v>25780</v>
      </c>
      <c r="W1284" s="27">
        <v>2.1999999999999999E-2</v>
      </c>
      <c r="X1284" s="2">
        <v>-1</v>
      </c>
      <c r="Y1284" s="2">
        <v>29405</v>
      </c>
      <c r="Z1284" s="27">
        <v>2.5999999999999999E-2</v>
      </c>
      <c r="AA1284" s="2">
        <v>-1</v>
      </c>
      <c r="AB1284" s="2">
        <v>88235</v>
      </c>
      <c r="AC1284" s="27">
        <v>0.08</v>
      </c>
      <c r="AD1284" s="14" t="s">
        <v>173</v>
      </c>
      <c r="AE1284" s="27">
        <v>2.423</v>
      </c>
    </row>
    <row r="1285" spans="1:31" x14ac:dyDescent="0.3">
      <c r="A1285" t="s">
        <v>2008</v>
      </c>
      <c r="B1285" s="2">
        <v>120</v>
      </c>
      <c r="C1285" s="299">
        <v>1</v>
      </c>
      <c r="D1285" s="2">
        <v>-0.60606060606059997</v>
      </c>
      <c r="E1285" s="2">
        <v>57</v>
      </c>
      <c r="F1285" s="299">
        <v>1</v>
      </c>
      <c r="G1285" s="2">
        <v>-1</v>
      </c>
      <c r="H1285" s="2">
        <v>77</v>
      </c>
      <c r="I1285" s="299">
        <v>1</v>
      </c>
      <c r="J1285" t="s">
        <v>173</v>
      </c>
      <c r="K1285" s="299">
        <v>-0.35833333333333334</v>
      </c>
      <c r="L1285" s="2">
        <v>29583</v>
      </c>
      <c r="M1285" s="27">
        <v>0.98015373401365047</v>
      </c>
      <c r="N1285" s="2">
        <v>-0.60606060606059997</v>
      </c>
      <c r="O1285" s="2">
        <v>29438</v>
      </c>
      <c r="P1285" s="27">
        <v>0.98689195078614766</v>
      </c>
      <c r="Q1285" s="2">
        <v>-1</v>
      </c>
      <c r="R1285" s="2">
        <v>23108</v>
      </c>
      <c r="S1285" s="27">
        <v>0.90184599773640872</v>
      </c>
      <c r="T1285" s="14" t="s">
        <v>173</v>
      </c>
      <c r="U1285" s="27">
        <v>-0.21887570564175371</v>
      </c>
      <c r="V1285" s="2">
        <v>1133992</v>
      </c>
      <c r="W1285" s="27">
        <v>0.97799999999999998</v>
      </c>
      <c r="X1285" s="2">
        <v>-1</v>
      </c>
      <c r="Y1285" s="2">
        <v>1098584</v>
      </c>
      <c r="Z1285" s="27">
        <v>0.97399999999999998</v>
      </c>
      <c r="AA1285" s="2">
        <v>-1</v>
      </c>
      <c r="AB1285" s="2">
        <v>1019596</v>
      </c>
      <c r="AC1285" s="27">
        <v>0.92</v>
      </c>
      <c r="AD1285" s="14" t="s">
        <v>173</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297" t="s">
        <v>2009</v>
      </c>
      <c r="B1287" s="297"/>
      <c r="C1287" s="297"/>
      <c r="D1287" s="297"/>
      <c r="E1287" s="297"/>
      <c r="F1287" s="297"/>
      <c r="G1287" s="297"/>
      <c r="H1287" s="297"/>
      <c r="I1287" s="297"/>
      <c r="J1287" s="297"/>
      <c r="K1287" s="297"/>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173</v>
      </c>
      <c r="C1288" t="s">
        <v>173</v>
      </c>
      <c r="D1288" t="s">
        <v>173</v>
      </c>
      <c r="E1288" s="298" t="s">
        <v>1703</v>
      </c>
      <c r="F1288" s="298"/>
      <c r="G1288" s="298" t="s">
        <v>1704</v>
      </c>
      <c r="H1288" s="298" t="s">
        <v>1703</v>
      </c>
      <c r="I1288" s="298"/>
      <c r="J1288" s="298" t="s">
        <v>1704</v>
      </c>
      <c r="K1288" t="s">
        <v>173</v>
      </c>
      <c r="L1288" t="s">
        <v>173</v>
      </c>
      <c r="M1288" t="s">
        <v>173</v>
      </c>
      <c r="N1288" t="s">
        <v>173</v>
      </c>
      <c r="O1288" s="207" t="s">
        <v>1703</v>
      </c>
      <c r="P1288" s="207"/>
      <c r="Q1288" s="207" t="s">
        <v>1704</v>
      </c>
      <c r="R1288" s="207" t="s">
        <v>1703</v>
      </c>
      <c r="S1288" s="207"/>
      <c r="T1288" s="207" t="s">
        <v>1704</v>
      </c>
      <c r="U1288" t="s">
        <v>173</v>
      </c>
      <c r="V1288" t="s">
        <v>173</v>
      </c>
      <c r="W1288" t="s">
        <v>173</v>
      </c>
      <c r="X1288" t="s">
        <v>173</v>
      </c>
      <c r="Y1288" s="207" t="s">
        <v>1703</v>
      </c>
      <c r="Z1288" s="207"/>
      <c r="AA1288" s="207" t="s">
        <v>1704</v>
      </c>
      <c r="AB1288" s="207" t="s">
        <v>1703</v>
      </c>
      <c r="AC1288" s="207"/>
      <c r="AD1288" s="207" t="s">
        <v>1704</v>
      </c>
      <c r="AE1288" t="s">
        <v>173</v>
      </c>
    </row>
    <row r="1289" spans="1:31" x14ac:dyDescent="0.3">
      <c r="A1289" t="s">
        <v>175</v>
      </c>
      <c r="B1289" t="s">
        <v>173</v>
      </c>
      <c r="C1289" t="s">
        <v>173</v>
      </c>
      <c r="D1289" t="s">
        <v>173</v>
      </c>
      <c r="E1289" s="2">
        <v>592</v>
      </c>
      <c r="F1289" t="s">
        <v>173</v>
      </c>
      <c r="G1289" s="14">
        <v>69.090909090909093</v>
      </c>
      <c r="H1289" s="2">
        <v>664</v>
      </c>
      <c r="I1289" t="s">
        <v>173</v>
      </c>
      <c r="J1289" s="14">
        <v>88.484849999999994</v>
      </c>
      <c r="L1289" t="s">
        <v>173</v>
      </c>
      <c r="M1289" t="s">
        <v>173</v>
      </c>
      <c r="N1289" t="s">
        <v>173</v>
      </c>
      <c r="O1289" s="2">
        <v>83351</v>
      </c>
      <c r="P1289" s="27" t="s">
        <v>173</v>
      </c>
      <c r="Q1289" s="14">
        <v>29.696969696969699</v>
      </c>
      <c r="R1289" s="2">
        <v>97864</v>
      </c>
      <c r="S1289" s="27" t="s">
        <v>173</v>
      </c>
      <c r="T1289" s="14">
        <v>35.757576</v>
      </c>
      <c r="V1289" t="s">
        <v>173</v>
      </c>
      <c r="W1289" t="s">
        <v>173</v>
      </c>
      <c r="X1289" t="s">
        <v>173</v>
      </c>
      <c r="Y1289" s="2">
        <v>4797320</v>
      </c>
      <c r="Z1289" s="27" t="s">
        <v>173</v>
      </c>
      <c r="AA1289" s="14">
        <v>390.3</v>
      </c>
      <c r="AB1289" s="2">
        <v>5644497</v>
      </c>
      <c r="AC1289" s="27" t="s">
        <v>173</v>
      </c>
      <c r="AD1289" s="14">
        <v>503.64</v>
      </c>
    </row>
    <row r="1290" spans="1:31" x14ac:dyDescent="0.3">
      <c r="A1290" t="s">
        <v>2010</v>
      </c>
      <c r="B1290" t="s">
        <v>173</v>
      </c>
      <c r="C1290" t="s">
        <v>173</v>
      </c>
      <c r="D1290" t="s">
        <v>173</v>
      </c>
      <c r="E1290" s="2">
        <v>587</v>
      </c>
      <c r="F1290" s="299">
        <v>0.99155405405405406</v>
      </c>
      <c r="G1290" s="14">
        <v>70.303030303030297</v>
      </c>
      <c r="H1290" s="2">
        <v>653</v>
      </c>
      <c r="I1290" s="299">
        <v>0.98343373493975905</v>
      </c>
      <c r="J1290" s="14">
        <v>89.090909999999994</v>
      </c>
      <c r="L1290" t="s">
        <v>173</v>
      </c>
      <c r="M1290" t="s">
        <v>173</v>
      </c>
      <c r="N1290" t="s">
        <v>173</v>
      </c>
      <c r="O1290" s="2">
        <v>81682</v>
      </c>
      <c r="P1290" s="27">
        <v>0.97997624503605241</v>
      </c>
      <c r="Q1290" s="14">
        <v>155.15151515151501</v>
      </c>
      <c r="R1290" s="2">
        <v>95563</v>
      </c>
      <c r="S1290" s="27">
        <v>0.97648777895855476</v>
      </c>
      <c r="T1290" s="14">
        <v>226.66667200000001</v>
      </c>
      <c r="V1290" t="s">
        <v>173</v>
      </c>
      <c r="W1290" t="s">
        <v>173</v>
      </c>
      <c r="X1290" t="s">
        <v>173</v>
      </c>
      <c r="Y1290" s="2">
        <v>4666616</v>
      </c>
      <c r="Z1290" s="27">
        <v>0.97299999999999998</v>
      </c>
      <c r="AA1290" s="14">
        <v>1135.76</v>
      </c>
      <c r="AB1290" s="2">
        <v>5504434</v>
      </c>
      <c r="AC1290" s="27">
        <v>0.97499999999999998</v>
      </c>
      <c r="AD1290" s="14">
        <v>1390.3</v>
      </c>
    </row>
    <row r="1291" spans="1:31" x14ac:dyDescent="0.3">
      <c r="A1291" t="s">
        <v>2011</v>
      </c>
      <c r="B1291" t="s">
        <v>173</v>
      </c>
      <c r="C1291" t="s">
        <v>173</v>
      </c>
      <c r="D1291" t="s">
        <v>173</v>
      </c>
      <c r="E1291" s="2">
        <v>544</v>
      </c>
      <c r="F1291" s="299">
        <v>0.91891891891891897</v>
      </c>
      <c r="G1291" s="14">
        <v>69.090909090909093</v>
      </c>
      <c r="H1291" s="2">
        <v>470</v>
      </c>
      <c r="I1291" s="299">
        <v>0.70783132530120485</v>
      </c>
      <c r="J1291" s="14">
        <v>83.030304000000001</v>
      </c>
      <c r="L1291" t="s">
        <v>173</v>
      </c>
      <c r="M1291" t="s">
        <v>173</v>
      </c>
      <c r="N1291" t="s">
        <v>173</v>
      </c>
      <c r="O1291" s="2">
        <v>59743</v>
      </c>
      <c r="P1291" s="27">
        <v>0.71676404602224331</v>
      </c>
      <c r="Q1291" s="14">
        <v>529.69696969696895</v>
      </c>
      <c r="R1291" s="2">
        <v>68146</v>
      </c>
      <c r="S1291" s="27">
        <v>0.69633368756641867</v>
      </c>
      <c r="T1291" s="14">
        <v>826.66669999999999</v>
      </c>
      <c r="V1291" t="s">
        <v>173</v>
      </c>
      <c r="W1291" t="s">
        <v>173</v>
      </c>
      <c r="X1291" t="s">
        <v>173</v>
      </c>
      <c r="Y1291" s="2">
        <v>3350977</v>
      </c>
      <c r="Z1291" s="27">
        <v>0.69899999999999995</v>
      </c>
      <c r="AA1291" s="14">
        <v>6232.12</v>
      </c>
      <c r="AB1291" s="2">
        <v>3989414</v>
      </c>
      <c r="AC1291" s="27">
        <v>0.70699999999999996</v>
      </c>
      <c r="AD1291" s="14">
        <v>6612.12</v>
      </c>
    </row>
    <row r="1292" spans="1:31" x14ac:dyDescent="0.3">
      <c r="A1292" t="s">
        <v>2012</v>
      </c>
      <c r="B1292" t="s">
        <v>173</v>
      </c>
      <c r="C1292" t="s">
        <v>173</v>
      </c>
      <c r="D1292" t="s">
        <v>173</v>
      </c>
      <c r="E1292" s="2">
        <v>287</v>
      </c>
      <c r="F1292" s="299">
        <v>0.48479729729729731</v>
      </c>
      <c r="G1292" s="14">
        <v>45.454545454545404</v>
      </c>
      <c r="H1292" s="2">
        <v>270</v>
      </c>
      <c r="I1292" s="299">
        <v>0.40662650602409639</v>
      </c>
      <c r="J1292" s="14">
        <v>49.0909081</v>
      </c>
      <c r="L1292" t="s">
        <v>173</v>
      </c>
      <c r="M1292" t="s">
        <v>173</v>
      </c>
      <c r="N1292" t="s">
        <v>173</v>
      </c>
      <c r="O1292" s="2">
        <v>27527</v>
      </c>
      <c r="P1292" s="27">
        <v>0.33025398615493518</v>
      </c>
      <c r="Q1292" s="14">
        <v>413.33333333333297</v>
      </c>
      <c r="R1292" s="2">
        <v>32660</v>
      </c>
      <c r="S1292" s="27">
        <v>0.33372843946701547</v>
      </c>
      <c r="T1292" s="14">
        <v>566.66669999999999</v>
      </c>
      <c r="V1292" t="s">
        <v>173</v>
      </c>
      <c r="W1292" t="s">
        <v>173</v>
      </c>
      <c r="X1292" t="s">
        <v>173</v>
      </c>
      <c r="Y1292" s="2">
        <v>1522950</v>
      </c>
      <c r="Z1292" s="27">
        <v>0.317</v>
      </c>
      <c r="AA1292" s="14">
        <v>2661.21</v>
      </c>
      <c r="AB1292" s="2">
        <v>1809652</v>
      </c>
      <c r="AC1292" s="27">
        <v>0.32100000000000001</v>
      </c>
      <c r="AD1292" s="14">
        <v>4222.42</v>
      </c>
    </row>
    <row r="1293" spans="1:31" x14ac:dyDescent="0.3">
      <c r="A1293" t="s">
        <v>2013</v>
      </c>
      <c r="B1293" t="s">
        <v>173</v>
      </c>
      <c r="C1293" t="s">
        <v>173</v>
      </c>
      <c r="D1293" t="s">
        <v>173</v>
      </c>
      <c r="E1293" s="2">
        <v>171</v>
      </c>
      <c r="F1293" s="299">
        <v>0.28885135135135137</v>
      </c>
      <c r="G1293" s="14">
        <v>38.181818181818102</v>
      </c>
      <c r="H1293" s="2">
        <v>165</v>
      </c>
      <c r="I1293" s="299">
        <v>0.24849397590361447</v>
      </c>
      <c r="J1293" s="14">
        <v>44.242424</v>
      </c>
      <c r="L1293" t="s">
        <v>173</v>
      </c>
      <c r="M1293" t="s">
        <v>173</v>
      </c>
      <c r="N1293" t="s">
        <v>173</v>
      </c>
      <c r="O1293" s="2">
        <v>17146</v>
      </c>
      <c r="P1293" s="27">
        <v>0.20570838982135786</v>
      </c>
      <c r="Q1293" s="14">
        <v>394.54545454545399</v>
      </c>
      <c r="R1293" s="2">
        <v>18995</v>
      </c>
      <c r="S1293" s="27">
        <v>0.19409588817133983</v>
      </c>
      <c r="T1293" s="14">
        <v>556.36364700000001</v>
      </c>
      <c r="V1293" t="s">
        <v>173</v>
      </c>
      <c r="W1293" t="s">
        <v>173</v>
      </c>
      <c r="X1293" t="s">
        <v>173</v>
      </c>
      <c r="Y1293" s="2">
        <v>990070</v>
      </c>
      <c r="Z1293" s="27">
        <v>0.20599999999999999</v>
      </c>
      <c r="AA1293" s="14">
        <v>2641.82</v>
      </c>
      <c r="AB1293" s="2">
        <v>1108369</v>
      </c>
      <c r="AC1293" s="27">
        <v>0.19600000000000001</v>
      </c>
      <c r="AD1293" s="14">
        <v>4059.39</v>
      </c>
    </row>
    <row r="1294" spans="1:31" x14ac:dyDescent="0.3">
      <c r="A1294" t="s">
        <v>2014</v>
      </c>
      <c r="B1294" t="s">
        <v>173</v>
      </c>
      <c r="C1294" t="s">
        <v>173</v>
      </c>
      <c r="D1294" t="s">
        <v>173</v>
      </c>
      <c r="E1294" s="2">
        <v>116</v>
      </c>
      <c r="F1294" s="299">
        <v>0.19594594594594594</v>
      </c>
      <c r="G1294" s="14">
        <v>30.303030303030301</v>
      </c>
      <c r="H1294" s="2">
        <v>105</v>
      </c>
      <c r="I1294" s="299">
        <v>0.15813253012048192</v>
      </c>
      <c r="J1294" s="14">
        <v>17.575758</v>
      </c>
      <c r="L1294" t="s">
        <v>173</v>
      </c>
      <c r="M1294" t="s">
        <v>173</v>
      </c>
      <c r="N1294" t="s">
        <v>173</v>
      </c>
      <c r="O1294" s="2">
        <v>10381</v>
      </c>
      <c r="P1294" s="27">
        <v>0.12454559633357729</v>
      </c>
      <c r="Q1294" s="14">
        <v>404.24242424242402</v>
      </c>
      <c r="R1294" s="2">
        <v>13665</v>
      </c>
      <c r="S1294" s="27">
        <v>0.13963255129567564</v>
      </c>
      <c r="T1294" s="14">
        <v>468.48486300000002</v>
      </c>
      <c r="V1294" t="s">
        <v>173</v>
      </c>
      <c r="W1294" t="s">
        <v>173</v>
      </c>
      <c r="X1294" t="s">
        <v>173</v>
      </c>
      <c r="Y1294" s="2">
        <v>532880</v>
      </c>
      <c r="Z1294" s="27">
        <v>0.111</v>
      </c>
      <c r="AA1294" s="14">
        <v>2384.85</v>
      </c>
      <c r="AB1294" s="2">
        <v>701283</v>
      </c>
      <c r="AC1294" s="27">
        <v>0.124</v>
      </c>
      <c r="AD1294" s="14">
        <v>4179.3900000000003</v>
      </c>
    </row>
    <row r="1295" spans="1:31" x14ac:dyDescent="0.3">
      <c r="A1295" t="s">
        <v>2015</v>
      </c>
      <c r="B1295" t="s">
        <v>173</v>
      </c>
      <c r="C1295" t="s">
        <v>173</v>
      </c>
      <c r="D1295" t="s">
        <v>173</v>
      </c>
      <c r="E1295" s="2">
        <v>119</v>
      </c>
      <c r="F1295" s="299">
        <v>0.20101351351351351</v>
      </c>
      <c r="G1295" s="14">
        <v>26.6666666666666</v>
      </c>
      <c r="H1295" s="2">
        <v>141</v>
      </c>
      <c r="I1295" s="299">
        <v>0.21234939759036145</v>
      </c>
      <c r="J1295" s="14">
        <v>40</v>
      </c>
      <c r="L1295" t="s">
        <v>173</v>
      </c>
      <c r="M1295" t="s">
        <v>173</v>
      </c>
      <c r="N1295" t="s">
        <v>173</v>
      </c>
      <c r="O1295" s="2">
        <v>20081</v>
      </c>
      <c r="P1295" s="27">
        <v>0.24092092476395005</v>
      </c>
      <c r="Q1295" s="14">
        <v>410.90909090909099</v>
      </c>
      <c r="R1295" s="2">
        <v>22049</v>
      </c>
      <c r="S1295" s="27">
        <v>0.22530246055750838</v>
      </c>
      <c r="T1295" s="14">
        <v>515.15150000000006</v>
      </c>
      <c r="V1295" t="s">
        <v>173</v>
      </c>
      <c r="W1295" t="s">
        <v>173</v>
      </c>
      <c r="X1295" t="s">
        <v>173</v>
      </c>
      <c r="Y1295" s="2">
        <v>1045351</v>
      </c>
      <c r="Z1295" s="27">
        <v>0.218</v>
      </c>
      <c r="AA1295" s="14">
        <v>2800.61</v>
      </c>
      <c r="AB1295" s="2">
        <v>1274968</v>
      </c>
      <c r="AC1295" s="27">
        <v>0.22600000000000001</v>
      </c>
      <c r="AD1295" s="14">
        <v>3481.21</v>
      </c>
    </row>
    <row r="1296" spans="1:31" x14ac:dyDescent="0.3">
      <c r="A1296" t="s">
        <v>2016</v>
      </c>
      <c r="B1296" t="s">
        <v>173</v>
      </c>
      <c r="C1296" t="s">
        <v>173</v>
      </c>
      <c r="D1296" t="s">
        <v>173</v>
      </c>
      <c r="E1296" s="2">
        <v>111</v>
      </c>
      <c r="F1296" s="299">
        <v>0.1875</v>
      </c>
      <c r="G1296" s="14">
        <v>54.545454545454497</v>
      </c>
      <c r="H1296" s="2">
        <v>41</v>
      </c>
      <c r="I1296" s="299">
        <v>6.1746987951807226E-2</v>
      </c>
      <c r="J1296" s="14">
        <v>18.787877999999999</v>
      </c>
      <c r="L1296" t="s">
        <v>173</v>
      </c>
      <c r="M1296" t="s">
        <v>173</v>
      </c>
      <c r="N1296" t="s">
        <v>173</v>
      </c>
      <c r="O1296" s="2">
        <v>7293</v>
      </c>
      <c r="P1296" s="27">
        <v>8.7497450540485411E-2</v>
      </c>
      <c r="Q1296" s="14">
        <v>377.575757575757</v>
      </c>
      <c r="R1296" s="2">
        <v>7867</v>
      </c>
      <c r="S1296" s="27">
        <v>8.03870677675141E-2</v>
      </c>
      <c r="T1296" s="14">
        <v>452.72726399999999</v>
      </c>
      <c r="V1296" t="s">
        <v>173</v>
      </c>
      <c r="W1296" t="s">
        <v>173</v>
      </c>
      <c r="X1296" t="s">
        <v>173</v>
      </c>
      <c r="Y1296" s="2">
        <v>451686</v>
      </c>
      <c r="Z1296" s="27">
        <v>9.4E-2</v>
      </c>
      <c r="AA1296" s="14">
        <v>3724.85</v>
      </c>
      <c r="AB1296" s="2">
        <v>508973</v>
      </c>
      <c r="AC1296" s="27">
        <v>0.09</v>
      </c>
      <c r="AD1296" s="14">
        <v>4236.97</v>
      </c>
    </row>
    <row r="1297" spans="1:31" x14ac:dyDescent="0.3">
      <c r="A1297" t="s">
        <v>2017</v>
      </c>
      <c r="B1297" t="s">
        <v>173</v>
      </c>
      <c r="C1297" t="s">
        <v>173</v>
      </c>
      <c r="D1297" t="s">
        <v>173</v>
      </c>
      <c r="E1297" s="2">
        <v>10</v>
      </c>
      <c r="F1297" s="299">
        <v>1.6891891891891893E-2</v>
      </c>
      <c r="G1297" s="14">
        <v>11.5151515151515</v>
      </c>
      <c r="H1297" s="2">
        <v>0</v>
      </c>
      <c r="I1297" s="299">
        <v>0</v>
      </c>
      <c r="J1297" s="14">
        <v>12.727273</v>
      </c>
      <c r="L1297" t="s">
        <v>173</v>
      </c>
      <c r="M1297" t="s">
        <v>173</v>
      </c>
      <c r="N1297" t="s">
        <v>173</v>
      </c>
      <c r="O1297" s="2">
        <v>2121</v>
      </c>
      <c r="P1297" s="27">
        <v>2.544660531967223E-2</v>
      </c>
      <c r="Q1297" s="14">
        <v>240.60606060606</v>
      </c>
      <c r="R1297" s="2">
        <v>2049</v>
      </c>
      <c r="S1297" s="27">
        <v>2.0937218997792856E-2</v>
      </c>
      <c r="T1297" s="14">
        <v>230.30302399999999</v>
      </c>
      <c r="V1297" t="s">
        <v>173</v>
      </c>
      <c r="W1297" t="s">
        <v>173</v>
      </c>
      <c r="X1297" t="s">
        <v>173</v>
      </c>
      <c r="Y1297" s="2">
        <v>140379</v>
      </c>
      <c r="Z1297" s="27">
        <v>2.9000000000000001E-2</v>
      </c>
      <c r="AA1297" s="14">
        <v>1840</v>
      </c>
      <c r="AB1297" s="2">
        <v>156222</v>
      </c>
      <c r="AC1297" s="27">
        <v>2.8000000000000001E-2</v>
      </c>
      <c r="AD1297" s="14">
        <v>2213.94</v>
      </c>
    </row>
    <row r="1298" spans="1:31" x14ac:dyDescent="0.3">
      <c r="A1298" t="s">
        <v>2018</v>
      </c>
      <c r="B1298" t="s">
        <v>173</v>
      </c>
      <c r="C1298" t="s">
        <v>173</v>
      </c>
      <c r="D1298" t="s">
        <v>173</v>
      </c>
      <c r="E1298" s="2">
        <v>17</v>
      </c>
      <c r="F1298" s="299">
        <v>2.8716216216216218E-2</v>
      </c>
      <c r="G1298" s="14">
        <v>12.1212121212121</v>
      </c>
      <c r="H1298" s="2">
        <v>0</v>
      </c>
      <c r="I1298" s="299">
        <v>0</v>
      </c>
      <c r="J1298" s="14">
        <v>12.727273</v>
      </c>
      <c r="L1298" t="s">
        <v>173</v>
      </c>
      <c r="M1298" t="s">
        <v>173</v>
      </c>
      <c r="N1298" t="s">
        <v>173</v>
      </c>
      <c r="O1298" s="2">
        <v>1971</v>
      </c>
      <c r="P1298" s="27">
        <v>2.3646986838790178E-2</v>
      </c>
      <c r="Q1298" s="14">
        <v>219.39393939393901</v>
      </c>
      <c r="R1298" s="2">
        <v>2707</v>
      </c>
      <c r="S1298" s="27">
        <v>2.7660835445107498E-2</v>
      </c>
      <c r="T1298" s="14">
        <v>329.69695999999999</v>
      </c>
      <c r="V1298" t="s">
        <v>173</v>
      </c>
      <c r="W1298" t="s">
        <v>173</v>
      </c>
      <c r="X1298" t="s">
        <v>173</v>
      </c>
      <c r="Y1298" s="2">
        <v>141623</v>
      </c>
      <c r="Z1298" s="27">
        <v>0.03</v>
      </c>
      <c r="AA1298" s="14">
        <v>2315.7600000000002</v>
      </c>
      <c r="AB1298" s="2">
        <v>174554</v>
      </c>
      <c r="AC1298" s="27">
        <v>3.1E-2</v>
      </c>
      <c r="AD1298" s="14">
        <v>2519.39</v>
      </c>
    </row>
    <row r="1299" spans="1:31" x14ac:dyDescent="0.3">
      <c r="A1299" t="s">
        <v>2019</v>
      </c>
      <c r="B1299" t="s">
        <v>173</v>
      </c>
      <c r="C1299" t="s">
        <v>173</v>
      </c>
      <c r="D1299" t="s">
        <v>173</v>
      </c>
      <c r="E1299" s="2">
        <v>0</v>
      </c>
      <c r="F1299" s="299">
        <v>0</v>
      </c>
      <c r="G1299" s="14">
        <v>11.5151515151515</v>
      </c>
      <c r="H1299" s="2">
        <v>18</v>
      </c>
      <c r="I1299" s="299">
        <v>2.710843373493976E-2</v>
      </c>
      <c r="J1299" s="14">
        <v>12.121212</v>
      </c>
      <c r="L1299" t="s">
        <v>173</v>
      </c>
      <c r="M1299" t="s">
        <v>173</v>
      </c>
      <c r="N1299" t="s">
        <v>173</v>
      </c>
      <c r="O1299" s="2">
        <v>750</v>
      </c>
      <c r="P1299" s="27">
        <v>8.9980924044102649E-3</v>
      </c>
      <c r="Q1299" s="14">
        <v>141.21212121212099</v>
      </c>
      <c r="R1299" s="2">
        <v>814</v>
      </c>
      <c r="S1299" s="27">
        <v>8.3176653314804214E-3</v>
      </c>
      <c r="T1299" s="14">
        <v>126.060608</v>
      </c>
      <c r="V1299" t="s">
        <v>173</v>
      </c>
      <c r="W1299" t="s">
        <v>173</v>
      </c>
      <c r="X1299" t="s">
        <v>173</v>
      </c>
      <c r="Y1299" s="2">
        <v>48988</v>
      </c>
      <c r="Z1299" s="27">
        <v>0.01</v>
      </c>
      <c r="AA1299" s="14">
        <v>1232.1199999999999</v>
      </c>
      <c r="AB1299" s="2">
        <v>65045</v>
      </c>
      <c r="AC1299" s="27">
        <v>1.2E-2</v>
      </c>
      <c r="AD1299" s="14">
        <v>1323.03</v>
      </c>
    </row>
    <row r="1300" spans="1:31" x14ac:dyDescent="0.3">
      <c r="A1300" t="s">
        <v>2020</v>
      </c>
      <c r="B1300" t="s">
        <v>173</v>
      </c>
      <c r="C1300" t="s">
        <v>173</v>
      </c>
      <c r="D1300" t="s">
        <v>173</v>
      </c>
      <c r="E1300" s="2">
        <v>43</v>
      </c>
      <c r="F1300" s="299">
        <v>7.2635135135135129E-2</v>
      </c>
      <c r="G1300" s="14">
        <v>17.5757575757575</v>
      </c>
      <c r="H1300" s="2">
        <v>183</v>
      </c>
      <c r="I1300" s="299">
        <v>0.2756024096385542</v>
      </c>
      <c r="J1300" s="14">
        <v>49.0909081</v>
      </c>
      <c r="L1300" t="s">
        <v>173</v>
      </c>
      <c r="M1300" t="s">
        <v>173</v>
      </c>
      <c r="N1300" t="s">
        <v>173</v>
      </c>
      <c r="O1300" s="2">
        <v>21939</v>
      </c>
      <c r="P1300" s="27">
        <v>0.26321219901380905</v>
      </c>
      <c r="Q1300" s="14">
        <v>499.39393939393898</v>
      </c>
      <c r="R1300" s="2">
        <v>27417</v>
      </c>
      <c r="S1300" s="27">
        <v>0.28015409139213604</v>
      </c>
      <c r="T1300" s="14">
        <v>761.81820000000005</v>
      </c>
      <c r="V1300" t="s">
        <v>173</v>
      </c>
      <c r="W1300" t="s">
        <v>173</v>
      </c>
      <c r="X1300" t="s">
        <v>173</v>
      </c>
      <c r="Y1300" s="2">
        <v>1315639</v>
      </c>
      <c r="Z1300" s="27">
        <v>0.27400000000000002</v>
      </c>
      <c r="AA1300" s="14">
        <v>6030.91</v>
      </c>
      <c r="AB1300" s="2">
        <v>1515020</v>
      </c>
      <c r="AC1300" s="27">
        <v>0.26800000000000002</v>
      </c>
      <c r="AD1300" s="14">
        <v>6615.76</v>
      </c>
    </row>
    <row r="1301" spans="1:31" x14ac:dyDescent="0.3">
      <c r="A1301" t="s">
        <v>2012</v>
      </c>
      <c r="B1301" t="s">
        <v>173</v>
      </c>
      <c r="C1301" t="s">
        <v>173</v>
      </c>
      <c r="D1301" t="s">
        <v>173</v>
      </c>
      <c r="E1301" s="2">
        <v>43</v>
      </c>
      <c r="F1301" s="299">
        <v>7.2635135135135129E-2</v>
      </c>
      <c r="G1301" s="14">
        <v>17.5757575757575</v>
      </c>
      <c r="H1301" s="2">
        <v>183</v>
      </c>
      <c r="I1301" s="299">
        <v>0.2756024096385542</v>
      </c>
      <c r="J1301" s="14">
        <v>49.0909081</v>
      </c>
      <c r="L1301" t="s">
        <v>173</v>
      </c>
      <c r="M1301" t="s">
        <v>173</v>
      </c>
      <c r="N1301" t="s">
        <v>173</v>
      </c>
      <c r="O1301" s="2">
        <v>20555</v>
      </c>
      <c r="P1301" s="27">
        <v>0.24660771916353733</v>
      </c>
      <c r="Q1301" s="14">
        <v>465.45454545454498</v>
      </c>
      <c r="R1301" s="2">
        <v>25457</v>
      </c>
      <c r="S1301" s="27">
        <v>0.26012629771928392</v>
      </c>
      <c r="T1301" s="14">
        <v>746.06060000000002</v>
      </c>
      <c r="V1301" t="s">
        <v>173</v>
      </c>
      <c r="W1301" t="s">
        <v>173</v>
      </c>
      <c r="X1301" t="s">
        <v>173</v>
      </c>
      <c r="Y1301" s="2">
        <v>1220406</v>
      </c>
      <c r="Z1301" s="27">
        <v>0.254</v>
      </c>
      <c r="AA1301" s="14">
        <v>5934.55</v>
      </c>
      <c r="AB1301" s="2">
        <v>1389198</v>
      </c>
      <c r="AC1301" s="27">
        <v>0.246</v>
      </c>
      <c r="AD1301" s="14">
        <v>6326.06</v>
      </c>
    </row>
    <row r="1302" spans="1:31" x14ac:dyDescent="0.3">
      <c r="A1302" t="s">
        <v>2013</v>
      </c>
      <c r="B1302" t="s">
        <v>173</v>
      </c>
      <c r="C1302" t="s">
        <v>173</v>
      </c>
      <c r="D1302" t="s">
        <v>173</v>
      </c>
      <c r="E1302" s="2">
        <v>0</v>
      </c>
      <c r="F1302" s="299">
        <v>0</v>
      </c>
      <c r="G1302" s="14">
        <v>11.5151515151515</v>
      </c>
      <c r="H1302" s="2">
        <v>75</v>
      </c>
      <c r="I1302" s="299">
        <v>0.11295180722891567</v>
      </c>
      <c r="J1302" s="14">
        <v>30.909089999999999</v>
      </c>
      <c r="L1302" t="s">
        <v>173</v>
      </c>
      <c r="M1302" t="s">
        <v>173</v>
      </c>
      <c r="N1302" t="s">
        <v>173</v>
      </c>
      <c r="O1302" s="2">
        <v>7401</v>
      </c>
      <c r="P1302" s="27">
        <v>8.8793175846720501E-2</v>
      </c>
      <c r="Q1302" s="14">
        <v>309.09090909090901</v>
      </c>
      <c r="R1302" s="2">
        <v>9706</v>
      </c>
      <c r="S1302" s="27">
        <v>9.9178451728929945E-2</v>
      </c>
      <c r="T1302" s="14">
        <v>489.09089999999998</v>
      </c>
      <c r="V1302" t="s">
        <v>173</v>
      </c>
      <c r="W1302" t="s">
        <v>173</v>
      </c>
      <c r="X1302" t="s">
        <v>173</v>
      </c>
      <c r="Y1302" s="2">
        <v>399248</v>
      </c>
      <c r="Z1302" s="27">
        <v>8.3000000000000004E-2</v>
      </c>
      <c r="AA1302" s="14">
        <v>2575.15</v>
      </c>
      <c r="AB1302" s="2">
        <v>470420</v>
      </c>
      <c r="AC1302" s="27">
        <v>8.3000000000000004E-2</v>
      </c>
      <c r="AD1302" s="14">
        <v>3147.27</v>
      </c>
    </row>
    <row r="1303" spans="1:31" x14ac:dyDescent="0.3">
      <c r="A1303" t="s">
        <v>2021</v>
      </c>
      <c r="B1303" t="s">
        <v>173</v>
      </c>
      <c r="C1303" t="s">
        <v>173</v>
      </c>
      <c r="D1303" t="s">
        <v>173</v>
      </c>
      <c r="E1303" s="2">
        <v>0</v>
      </c>
      <c r="F1303" s="299">
        <v>0</v>
      </c>
      <c r="G1303" s="14">
        <v>11.5151515151515</v>
      </c>
      <c r="H1303" s="2">
        <v>60</v>
      </c>
      <c r="I1303" s="299">
        <v>9.036144578313253E-2</v>
      </c>
      <c r="J1303" s="14">
        <v>27.878788</v>
      </c>
      <c r="L1303" t="s">
        <v>173</v>
      </c>
      <c r="M1303" t="s">
        <v>173</v>
      </c>
      <c r="N1303" t="s">
        <v>173</v>
      </c>
      <c r="O1303" s="2">
        <v>6555</v>
      </c>
      <c r="P1303" s="27">
        <v>7.8643327614545719E-2</v>
      </c>
      <c r="Q1303" s="14">
        <v>296.36363636363598</v>
      </c>
      <c r="R1303" s="2">
        <v>8658</v>
      </c>
      <c r="S1303" s="27">
        <v>8.8469713071200856E-2</v>
      </c>
      <c r="T1303" s="14">
        <v>499.39395100000002</v>
      </c>
      <c r="V1303" t="s">
        <v>173</v>
      </c>
      <c r="W1303" t="s">
        <v>173</v>
      </c>
      <c r="X1303" t="s">
        <v>173</v>
      </c>
      <c r="Y1303" s="2">
        <v>350050</v>
      </c>
      <c r="Z1303" s="27">
        <v>7.2999999999999995E-2</v>
      </c>
      <c r="AA1303" s="14">
        <v>2500</v>
      </c>
      <c r="AB1303" s="2">
        <v>408172</v>
      </c>
      <c r="AC1303" s="27">
        <v>7.1999999999999995E-2</v>
      </c>
      <c r="AD1303" s="14">
        <v>3016.36</v>
      </c>
    </row>
    <row r="1304" spans="1:31" x14ac:dyDescent="0.3">
      <c r="A1304" t="s">
        <v>2022</v>
      </c>
      <c r="B1304" t="s">
        <v>173</v>
      </c>
      <c r="C1304" t="s">
        <v>173</v>
      </c>
      <c r="D1304" t="s">
        <v>173</v>
      </c>
      <c r="E1304" s="2">
        <v>0</v>
      </c>
      <c r="F1304" s="299">
        <v>0</v>
      </c>
      <c r="G1304" s="14">
        <v>11.5151515151515</v>
      </c>
      <c r="H1304" s="2">
        <v>15</v>
      </c>
      <c r="I1304" s="299">
        <v>2.2590361445783132E-2</v>
      </c>
      <c r="J1304" s="14">
        <v>13.939394</v>
      </c>
      <c r="L1304" t="s">
        <v>173</v>
      </c>
      <c r="M1304" t="s">
        <v>173</v>
      </c>
      <c r="N1304" t="s">
        <v>173</v>
      </c>
      <c r="O1304" s="2">
        <v>846</v>
      </c>
      <c r="P1304" s="27">
        <v>1.0149848232174779E-2</v>
      </c>
      <c r="Q1304" s="14">
        <v>124.84848484848401</v>
      </c>
      <c r="R1304" s="2">
        <v>1048</v>
      </c>
      <c r="S1304" s="27">
        <v>1.0708738657729094E-2</v>
      </c>
      <c r="T1304" s="14">
        <v>162.42424</v>
      </c>
      <c r="V1304" t="s">
        <v>173</v>
      </c>
      <c r="W1304" t="s">
        <v>173</v>
      </c>
      <c r="X1304" t="s">
        <v>173</v>
      </c>
      <c r="Y1304" s="2">
        <v>49198</v>
      </c>
      <c r="Z1304" s="27">
        <v>0.01</v>
      </c>
      <c r="AA1304" s="14">
        <v>801.21</v>
      </c>
      <c r="AB1304" s="2">
        <v>62248</v>
      </c>
      <c r="AC1304" s="27">
        <v>1.0999999999999999E-2</v>
      </c>
      <c r="AD1304" s="14">
        <v>1196.97</v>
      </c>
    </row>
    <row r="1305" spans="1:31" x14ac:dyDescent="0.3">
      <c r="A1305" t="s">
        <v>2014</v>
      </c>
      <c r="B1305" t="s">
        <v>173</v>
      </c>
      <c r="C1305" t="s">
        <v>173</v>
      </c>
      <c r="D1305" t="s">
        <v>173</v>
      </c>
      <c r="E1305" s="2">
        <v>43</v>
      </c>
      <c r="F1305" s="299">
        <v>7.2635135135135129E-2</v>
      </c>
      <c r="G1305" s="14">
        <v>17.5757575757575</v>
      </c>
      <c r="H1305" s="2">
        <v>108</v>
      </c>
      <c r="I1305" s="299">
        <v>0.16265060240963855</v>
      </c>
      <c r="J1305" s="14">
        <v>37.5757561</v>
      </c>
      <c r="L1305" t="s">
        <v>173</v>
      </c>
      <c r="M1305" t="s">
        <v>173</v>
      </c>
      <c r="N1305" t="s">
        <v>173</v>
      </c>
      <c r="O1305" s="2">
        <v>13154</v>
      </c>
      <c r="P1305" s="27">
        <v>0.15781454331681682</v>
      </c>
      <c r="Q1305" s="14">
        <v>374.54545454545399</v>
      </c>
      <c r="R1305" s="2">
        <v>15751</v>
      </c>
      <c r="S1305" s="27">
        <v>0.16094784599035397</v>
      </c>
      <c r="T1305" s="14">
        <v>521.81820000000005</v>
      </c>
      <c r="V1305" t="s">
        <v>173</v>
      </c>
      <c r="W1305" t="s">
        <v>173</v>
      </c>
      <c r="X1305" t="s">
        <v>173</v>
      </c>
      <c r="Y1305" s="2">
        <v>821158</v>
      </c>
      <c r="Z1305" s="27">
        <v>0.17100000000000001</v>
      </c>
      <c r="AA1305" s="14">
        <v>4217.58</v>
      </c>
      <c r="AB1305" s="2">
        <v>918778</v>
      </c>
      <c r="AC1305" s="27">
        <v>0.16300000000000001</v>
      </c>
      <c r="AD1305" s="14">
        <v>4388.49</v>
      </c>
    </row>
    <row r="1306" spans="1:31" x14ac:dyDescent="0.3">
      <c r="A1306" t="s">
        <v>2021</v>
      </c>
      <c r="B1306" t="s">
        <v>173</v>
      </c>
      <c r="C1306" t="s">
        <v>173</v>
      </c>
      <c r="D1306" t="s">
        <v>173</v>
      </c>
      <c r="E1306" s="2">
        <v>43</v>
      </c>
      <c r="F1306" s="299">
        <v>7.2635135135135129E-2</v>
      </c>
      <c r="G1306" s="14">
        <v>17.5757575757575</v>
      </c>
      <c r="H1306" s="2">
        <v>108</v>
      </c>
      <c r="I1306" s="299">
        <v>0.16265060240963855</v>
      </c>
      <c r="J1306" s="14">
        <v>37.5757561</v>
      </c>
      <c r="L1306" t="s">
        <v>173</v>
      </c>
      <c r="M1306" t="s">
        <v>173</v>
      </c>
      <c r="N1306" t="s">
        <v>173</v>
      </c>
      <c r="O1306" s="2">
        <v>12421</v>
      </c>
      <c r="P1306" s="27">
        <v>0.14902040767357319</v>
      </c>
      <c r="Q1306" s="14">
        <v>363.030303030303</v>
      </c>
      <c r="R1306" s="2">
        <v>15017</v>
      </c>
      <c r="S1306" s="27">
        <v>0.1534476416251124</v>
      </c>
      <c r="T1306" s="14">
        <v>513.33330000000001</v>
      </c>
      <c r="V1306" t="s">
        <v>173</v>
      </c>
      <c r="W1306" t="s">
        <v>173</v>
      </c>
      <c r="X1306" t="s">
        <v>173</v>
      </c>
      <c r="Y1306" s="2">
        <v>767597</v>
      </c>
      <c r="Z1306" s="27">
        <v>0.16</v>
      </c>
      <c r="AA1306" s="14">
        <v>3985.45</v>
      </c>
      <c r="AB1306" s="2">
        <v>848193</v>
      </c>
      <c r="AC1306" s="27">
        <v>0.15</v>
      </c>
      <c r="AD1306" s="14">
        <v>4347.2700000000004</v>
      </c>
    </row>
    <row r="1307" spans="1:31" x14ac:dyDescent="0.3">
      <c r="A1307" t="s">
        <v>2022</v>
      </c>
      <c r="B1307" t="s">
        <v>173</v>
      </c>
      <c r="C1307" t="s">
        <v>173</v>
      </c>
      <c r="D1307" t="s">
        <v>173</v>
      </c>
      <c r="E1307" s="2">
        <v>0</v>
      </c>
      <c r="F1307" s="299">
        <v>0</v>
      </c>
      <c r="G1307" s="14">
        <v>11.5151515151515</v>
      </c>
      <c r="H1307" s="2">
        <v>0</v>
      </c>
      <c r="I1307" s="299">
        <v>0</v>
      </c>
      <c r="J1307" s="14">
        <v>12.727273</v>
      </c>
      <c r="L1307" t="s">
        <v>173</v>
      </c>
      <c r="M1307" t="s">
        <v>173</v>
      </c>
      <c r="N1307" t="s">
        <v>173</v>
      </c>
      <c r="O1307" s="2">
        <v>733</v>
      </c>
      <c r="P1307" s="27">
        <v>8.7941356432436318E-3</v>
      </c>
      <c r="Q1307" s="14">
        <v>130.30303030303</v>
      </c>
      <c r="R1307" s="2">
        <v>734</v>
      </c>
      <c r="S1307" s="27">
        <v>7.50020436524156E-3</v>
      </c>
      <c r="T1307" s="14">
        <v>96.363640000000004</v>
      </c>
      <c r="V1307" t="s">
        <v>173</v>
      </c>
      <c r="W1307" t="s">
        <v>173</v>
      </c>
      <c r="X1307" t="s">
        <v>173</v>
      </c>
      <c r="Y1307" s="2">
        <v>53561</v>
      </c>
      <c r="Z1307" s="27">
        <v>1.0999999999999999E-2</v>
      </c>
      <c r="AA1307" s="14">
        <v>766.67</v>
      </c>
      <c r="AB1307" s="2">
        <v>70585</v>
      </c>
      <c r="AC1307" s="27">
        <v>1.2999999999999999E-2</v>
      </c>
      <c r="AD1307" s="14">
        <v>1115.76</v>
      </c>
    </row>
    <row r="1308" spans="1:31" x14ac:dyDescent="0.3">
      <c r="A1308" t="s">
        <v>2019</v>
      </c>
      <c r="B1308" t="s">
        <v>173</v>
      </c>
      <c r="C1308" t="s">
        <v>173</v>
      </c>
      <c r="D1308" t="s">
        <v>173</v>
      </c>
      <c r="E1308" s="2">
        <v>0</v>
      </c>
      <c r="F1308" s="299">
        <v>0</v>
      </c>
      <c r="G1308" s="14">
        <v>11.5151515151515</v>
      </c>
      <c r="H1308" s="2">
        <v>0</v>
      </c>
      <c r="I1308" s="299">
        <v>0</v>
      </c>
      <c r="J1308" s="14">
        <v>12.727273</v>
      </c>
      <c r="L1308" t="s">
        <v>173</v>
      </c>
      <c r="M1308" t="s">
        <v>173</v>
      </c>
      <c r="N1308" t="s">
        <v>173</v>
      </c>
      <c r="O1308" s="2">
        <v>1384</v>
      </c>
      <c r="P1308" s="27">
        <v>1.6604479850271744E-2</v>
      </c>
      <c r="Q1308" s="14">
        <v>151.51515151515099</v>
      </c>
      <c r="R1308" s="2">
        <v>1960</v>
      </c>
      <c r="S1308" s="27">
        <v>2.002779367285212E-2</v>
      </c>
      <c r="T1308" s="14">
        <v>293.33334400000001</v>
      </c>
      <c r="V1308" t="s">
        <v>173</v>
      </c>
      <c r="W1308" t="s">
        <v>173</v>
      </c>
      <c r="X1308" t="s">
        <v>173</v>
      </c>
      <c r="Y1308" s="2">
        <v>95233</v>
      </c>
      <c r="Z1308" s="27">
        <v>0.02</v>
      </c>
      <c r="AA1308" s="14">
        <v>1521.21</v>
      </c>
      <c r="AB1308" s="2">
        <v>125822</v>
      </c>
      <c r="AC1308" s="27">
        <v>2.1999999999999999E-2</v>
      </c>
      <c r="AD1308" s="14">
        <v>2071.52</v>
      </c>
    </row>
    <row r="1309" spans="1:31" x14ac:dyDescent="0.3">
      <c r="A1309" t="s">
        <v>2023</v>
      </c>
      <c r="B1309" t="s">
        <v>173</v>
      </c>
      <c r="C1309" t="s">
        <v>173</v>
      </c>
      <c r="D1309" t="s">
        <v>173</v>
      </c>
      <c r="E1309" s="2">
        <v>5</v>
      </c>
      <c r="F1309" s="299">
        <v>8.4459459459459464E-3</v>
      </c>
      <c r="G1309" s="2">
        <v>6.6666666666666599</v>
      </c>
      <c r="H1309" s="2">
        <v>11</v>
      </c>
      <c r="I1309" s="299">
        <v>1.6566265060240965E-2</v>
      </c>
      <c r="J1309" s="14">
        <v>8.4848479999999995</v>
      </c>
      <c r="L1309" t="s">
        <v>173</v>
      </c>
      <c r="M1309" t="s">
        <v>173</v>
      </c>
      <c r="N1309" t="s">
        <v>173</v>
      </c>
      <c r="O1309" s="2">
        <v>1669</v>
      </c>
      <c r="P1309" s="27">
        <v>2.0023754963947642E-2</v>
      </c>
      <c r="Q1309" s="14">
        <v>147.87878787878699</v>
      </c>
      <c r="R1309" s="2">
        <v>2301</v>
      </c>
      <c r="S1309" s="27">
        <v>2.3512221041445271E-2</v>
      </c>
      <c r="T1309" s="14">
        <v>224.24243200000001</v>
      </c>
      <c r="V1309" t="s">
        <v>173</v>
      </c>
      <c r="W1309" t="s">
        <v>173</v>
      </c>
      <c r="X1309" t="s">
        <v>173</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297" t="s">
        <v>2024</v>
      </c>
      <c r="B1311" s="297"/>
      <c r="C1311" s="297"/>
      <c r="D1311" s="297"/>
      <c r="E1311" s="297"/>
      <c r="F1311" s="297"/>
      <c r="G1311" s="297"/>
      <c r="H1311" s="297"/>
      <c r="I1311" s="297"/>
      <c r="J1311" s="297"/>
      <c r="K1311" s="297"/>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173</v>
      </c>
      <c r="C1312" t="s">
        <v>173</v>
      </c>
      <c r="D1312" t="s">
        <v>173</v>
      </c>
      <c r="E1312" s="298" t="s">
        <v>1703</v>
      </c>
      <c r="F1312" s="298"/>
      <c r="G1312" s="298" t="s">
        <v>1704</v>
      </c>
      <c r="H1312" s="298" t="s">
        <v>1703</v>
      </c>
      <c r="I1312" s="298"/>
      <c r="J1312" s="298" t="s">
        <v>1704</v>
      </c>
      <c r="K1312" t="s">
        <v>173</v>
      </c>
      <c r="L1312" t="s">
        <v>173</v>
      </c>
      <c r="M1312" t="s">
        <v>173</v>
      </c>
      <c r="N1312" t="s">
        <v>173</v>
      </c>
      <c r="O1312" s="207" t="s">
        <v>1703</v>
      </c>
      <c r="P1312" s="207"/>
      <c r="Q1312" s="207" t="s">
        <v>1704</v>
      </c>
      <c r="R1312" s="207" t="s">
        <v>1703</v>
      </c>
      <c r="S1312" s="207"/>
      <c r="T1312" s="207" t="s">
        <v>1704</v>
      </c>
      <c r="U1312" t="s">
        <v>173</v>
      </c>
      <c r="V1312" t="s">
        <v>173</v>
      </c>
      <c r="W1312" t="s">
        <v>173</v>
      </c>
      <c r="X1312" t="s">
        <v>173</v>
      </c>
      <c r="Y1312" s="207" t="s">
        <v>1703</v>
      </c>
      <c r="Z1312" s="207"/>
      <c r="AA1312" s="207" t="s">
        <v>1704</v>
      </c>
      <c r="AB1312" s="207" t="s">
        <v>1703</v>
      </c>
      <c r="AC1312" s="207"/>
      <c r="AD1312" s="207" t="s">
        <v>1704</v>
      </c>
      <c r="AE1312" t="s">
        <v>173</v>
      </c>
    </row>
    <row r="1313" spans="1:30" x14ac:dyDescent="0.3">
      <c r="A1313" t="s">
        <v>175</v>
      </c>
      <c r="B1313" t="s">
        <v>173</v>
      </c>
      <c r="C1313" t="s">
        <v>173</v>
      </c>
      <c r="D1313" t="s">
        <v>173</v>
      </c>
      <c r="E1313" s="2">
        <v>12155</v>
      </c>
      <c r="F1313" t="s">
        <v>173</v>
      </c>
      <c r="G1313" s="14">
        <v>100.60606060606</v>
      </c>
      <c r="H1313" s="2">
        <v>12023</v>
      </c>
      <c r="I1313" t="s">
        <v>173</v>
      </c>
      <c r="J1313" s="14">
        <v>119.393936</v>
      </c>
      <c r="L1313" t="s">
        <v>173</v>
      </c>
      <c r="M1313" t="s">
        <v>173</v>
      </c>
      <c r="N1313" t="s">
        <v>173</v>
      </c>
      <c r="O1313" s="2">
        <v>836745</v>
      </c>
      <c r="P1313" s="27" t="s">
        <v>173</v>
      </c>
      <c r="Q1313" s="14">
        <v>930.90909090909099</v>
      </c>
      <c r="R1313" s="2">
        <v>864023</v>
      </c>
      <c r="S1313" s="27" t="s">
        <v>173</v>
      </c>
      <c r="T1313" s="14">
        <v>833.33330000000001</v>
      </c>
      <c r="V1313" t="s">
        <v>173</v>
      </c>
      <c r="W1313" t="s">
        <v>173</v>
      </c>
      <c r="X1313" t="s">
        <v>173</v>
      </c>
      <c r="Y1313" s="2">
        <v>37912312</v>
      </c>
      <c r="Z1313" s="27" t="s">
        <v>173</v>
      </c>
      <c r="AA1313" s="14">
        <v>1469.09</v>
      </c>
      <c r="AB1313" s="2">
        <v>38838726</v>
      </c>
      <c r="AC1313" s="27" t="s">
        <v>173</v>
      </c>
      <c r="AD1313" s="14">
        <v>1783.64</v>
      </c>
    </row>
    <row r="1314" spans="1:30" x14ac:dyDescent="0.3">
      <c r="A1314" t="s">
        <v>2025</v>
      </c>
      <c r="B1314" t="s">
        <v>173</v>
      </c>
      <c r="C1314" t="s">
        <v>173</v>
      </c>
      <c r="D1314" t="s">
        <v>173</v>
      </c>
      <c r="E1314" s="2">
        <v>6296</v>
      </c>
      <c r="F1314" s="299">
        <v>0.51797614150555327</v>
      </c>
      <c r="G1314" s="14">
        <v>180</v>
      </c>
      <c r="H1314" s="2">
        <v>5903</v>
      </c>
      <c r="I1314" s="299">
        <v>0.49097563004241868</v>
      </c>
      <c r="J1314" s="14">
        <v>249.69697600000001</v>
      </c>
      <c r="L1314" t="s">
        <v>173</v>
      </c>
      <c r="M1314" t="s">
        <v>173</v>
      </c>
      <c r="N1314" t="s">
        <v>173</v>
      </c>
      <c r="O1314" s="2">
        <v>417298</v>
      </c>
      <c r="P1314" s="27">
        <v>0.49871585728029449</v>
      </c>
      <c r="Q1314" s="14">
        <v>924.24242424242402</v>
      </c>
      <c r="R1314" s="2">
        <v>430384</v>
      </c>
      <c r="S1314" s="27">
        <v>0.49811636958738365</v>
      </c>
      <c r="T1314" s="14">
        <v>840</v>
      </c>
      <c r="V1314" t="s">
        <v>173</v>
      </c>
      <c r="W1314" t="s">
        <v>173</v>
      </c>
      <c r="X1314" t="s">
        <v>173</v>
      </c>
      <c r="Y1314" s="2">
        <v>18688732</v>
      </c>
      <c r="Z1314" s="27">
        <v>0.49299999999999999</v>
      </c>
      <c r="AA1314" s="14">
        <v>1826.06</v>
      </c>
      <c r="AB1314" s="2">
        <v>19165001</v>
      </c>
      <c r="AC1314" s="27">
        <v>0.49299999999999999</v>
      </c>
      <c r="AD1314" s="14">
        <v>2240.61</v>
      </c>
    </row>
    <row r="1315" spans="1:30" x14ac:dyDescent="0.3">
      <c r="A1315" t="s">
        <v>183</v>
      </c>
      <c r="B1315" t="s">
        <v>173</v>
      </c>
      <c r="C1315" t="s">
        <v>173</v>
      </c>
      <c r="D1315" t="s">
        <v>173</v>
      </c>
      <c r="E1315" s="2">
        <v>819</v>
      </c>
      <c r="F1315" s="299">
        <v>6.737967914438503E-2</v>
      </c>
      <c r="G1315" s="14">
        <v>114.54545454545401</v>
      </c>
      <c r="H1315" s="2">
        <v>482</v>
      </c>
      <c r="I1315" s="299">
        <v>4.0089827829992514E-2</v>
      </c>
      <c r="J1315" s="14">
        <v>112.727272</v>
      </c>
      <c r="L1315" t="s">
        <v>173</v>
      </c>
      <c r="M1315" t="s">
        <v>173</v>
      </c>
      <c r="N1315" t="s">
        <v>173</v>
      </c>
      <c r="O1315" s="2">
        <v>36853</v>
      </c>
      <c r="P1315" s="27">
        <v>4.4043286783906684E-2</v>
      </c>
      <c r="Q1315" s="14">
        <v>38.181818181818102</v>
      </c>
      <c r="R1315" s="2">
        <v>35306</v>
      </c>
      <c r="S1315" s="27">
        <v>4.086233815535003E-2</v>
      </c>
      <c r="T1315" s="14">
        <v>12.121212</v>
      </c>
      <c r="V1315" t="s">
        <v>173</v>
      </c>
      <c r="W1315" t="s">
        <v>173</v>
      </c>
      <c r="X1315" t="s">
        <v>173</v>
      </c>
      <c r="Y1315" s="2">
        <v>1283660</v>
      </c>
      <c r="Z1315" s="27">
        <v>3.4000000000000002E-2</v>
      </c>
      <c r="AA1315" s="14">
        <v>353.94</v>
      </c>
      <c r="AB1315" s="2">
        <v>1232938</v>
      </c>
      <c r="AC1315" s="27">
        <v>3.2000000000000001E-2</v>
      </c>
      <c r="AD1315" s="14">
        <v>372.73</v>
      </c>
    </row>
    <row r="1316" spans="1:30" x14ac:dyDescent="0.3">
      <c r="A1316" t="s">
        <v>2026</v>
      </c>
      <c r="B1316" t="s">
        <v>173</v>
      </c>
      <c r="C1316" t="s">
        <v>173</v>
      </c>
      <c r="D1316" t="s">
        <v>173</v>
      </c>
      <c r="E1316" s="2">
        <v>0</v>
      </c>
      <c r="F1316" s="299">
        <v>0</v>
      </c>
      <c r="G1316" s="14">
        <v>11.5151515151515</v>
      </c>
      <c r="H1316" s="2">
        <v>0</v>
      </c>
      <c r="I1316" s="299">
        <v>0</v>
      </c>
      <c r="J1316" s="14">
        <v>12.727273</v>
      </c>
      <c r="L1316" t="s">
        <v>173</v>
      </c>
      <c r="M1316" t="s">
        <v>173</v>
      </c>
      <c r="N1316" t="s">
        <v>173</v>
      </c>
      <c r="O1316" s="2">
        <v>387</v>
      </c>
      <c r="P1316" s="27">
        <v>4.6250649839556853E-4</v>
      </c>
      <c r="Q1316" s="14">
        <v>123.030303030303</v>
      </c>
      <c r="R1316" s="2">
        <v>191</v>
      </c>
      <c r="S1316" s="27">
        <v>2.210589301442207E-4</v>
      </c>
      <c r="T1316" s="14">
        <v>58.181820000000002</v>
      </c>
      <c r="V1316" t="s">
        <v>173</v>
      </c>
      <c r="W1316" t="s">
        <v>173</v>
      </c>
      <c r="X1316" t="s">
        <v>173</v>
      </c>
      <c r="Y1316" s="2">
        <v>6113</v>
      </c>
      <c r="Z1316" s="27">
        <v>0</v>
      </c>
      <c r="AA1316" s="14">
        <v>388.48</v>
      </c>
      <c r="AB1316" s="2">
        <v>7238</v>
      </c>
      <c r="AC1316" s="27">
        <v>0</v>
      </c>
      <c r="AD1316" s="14">
        <v>464.24</v>
      </c>
    </row>
    <row r="1317" spans="1:30" x14ac:dyDescent="0.3">
      <c r="A1317" t="s">
        <v>2027</v>
      </c>
      <c r="B1317" t="s">
        <v>173</v>
      </c>
      <c r="C1317" t="s">
        <v>173</v>
      </c>
      <c r="D1317" t="s">
        <v>173</v>
      </c>
      <c r="E1317" s="2">
        <v>819</v>
      </c>
      <c r="F1317" s="299">
        <v>6.737967914438503E-2</v>
      </c>
      <c r="G1317" s="14">
        <v>114.54545454545401</v>
      </c>
      <c r="H1317" s="2">
        <v>482</v>
      </c>
      <c r="I1317" s="299">
        <v>4.0089827829992514E-2</v>
      </c>
      <c r="J1317" s="14">
        <v>112.727272</v>
      </c>
      <c r="L1317" t="s">
        <v>173</v>
      </c>
      <c r="M1317" t="s">
        <v>173</v>
      </c>
      <c r="N1317" t="s">
        <v>173</v>
      </c>
      <c r="O1317" s="2">
        <v>36466</v>
      </c>
      <c r="P1317" s="27">
        <v>4.3580780285511114E-2</v>
      </c>
      <c r="Q1317" s="14">
        <v>136.363636363636</v>
      </c>
      <c r="R1317" s="2">
        <v>35115</v>
      </c>
      <c r="S1317" s="27">
        <v>4.0641279225205808E-2</v>
      </c>
      <c r="T1317" s="14">
        <v>60</v>
      </c>
      <c r="V1317" t="s">
        <v>173</v>
      </c>
      <c r="W1317" t="s">
        <v>173</v>
      </c>
      <c r="X1317" t="s">
        <v>173</v>
      </c>
      <c r="Y1317" s="2">
        <v>1277547</v>
      </c>
      <c r="Z1317" s="27">
        <v>3.4000000000000002E-2</v>
      </c>
      <c r="AA1317" s="14">
        <v>471.52</v>
      </c>
      <c r="AB1317" s="2">
        <v>1225700</v>
      </c>
      <c r="AC1317" s="27">
        <v>3.2000000000000001E-2</v>
      </c>
      <c r="AD1317" s="14">
        <v>571.52</v>
      </c>
    </row>
    <row r="1318" spans="1:30" x14ac:dyDescent="0.3">
      <c r="A1318" t="s">
        <v>2028</v>
      </c>
      <c r="B1318" t="s">
        <v>173</v>
      </c>
      <c r="C1318" t="s">
        <v>173</v>
      </c>
      <c r="D1318" t="s">
        <v>173</v>
      </c>
      <c r="E1318" s="2">
        <v>1739</v>
      </c>
      <c r="F1318" s="299">
        <v>0.14306869600987249</v>
      </c>
      <c r="G1318" s="14">
        <v>135.15151515151501</v>
      </c>
      <c r="H1318" s="2">
        <v>1812</v>
      </c>
      <c r="I1318" s="299">
        <v>0.15071113698744074</v>
      </c>
      <c r="J1318" s="14">
        <v>160.606064</v>
      </c>
      <c r="L1318" t="s">
        <v>173</v>
      </c>
      <c r="M1318" t="s">
        <v>173</v>
      </c>
      <c r="N1318" t="s">
        <v>173</v>
      </c>
      <c r="O1318" s="2">
        <v>92956</v>
      </c>
      <c r="P1318" s="27">
        <v>0.11109238776449216</v>
      </c>
      <c r="Q1318" s="14">
        <v>55.757575757575701</v>
      </c>
      <c r="R1318" s="2">
        <v>95551</v>
      </c>
      <c r="S1318" s="27">
        <v>0.11058849127858865</v>
      </c>
      <c r="T1318" s="14">
        <v>56.969695999999999</v>
      </c>
      <c r="V1318" t="s">
        <v>173</v>
      </c>
      <c r="W1318" t="s">
        <v>173</v>
      </c>
      <c r="X1318" t="s">
        <v>173</v>
      </c>
      <c r="Y1318" s="2">
        <v>3391724</v>
      </c>
      <c r="Z1318" s="27">
        <v>8.8999999999999996E-2</v>
      </c>
      <c r="AA1318" s="14">
        <v>489.7</v>
      </c>
      <c r="AB1318" s="2">
        <v>3334728</v>
      </c>
      <c r="AC1318" s="27">
        <v>8.5999999999999993E-2</v>
      </c>
      <c r="AD1318" s="14">
        <v>715.76</v>
      </c>
    </row>
    <row r="1319" spans="1:30" x14ac:dyDescent="0.3">
      <c r="A1319" t="s">
        <v>2026</v>
      </c>
      <c r="B1319" t="s">
        <v>173</v>
      </c>
      <c r="C1319" t="s">
        <v>173</v>
      </c>
      <c r="D1319" t="s">
        <v>173</v>
      </c>
      <c r="E1319" s="2">
        <v>17</v>
      </c>
      <c r="F1319" s="299">
        <v>1.3986013986013986E-3</v>
      </c>
      <c r="G1319" s="14">
        <v>16.969696969696901</v>
      </c>
      <c r="H1319" s="2">
        <v>0</v>
      </c>
      <c r="I1319" s="299">
        <v>0</v>
      </c>
      <c r="J1319" s="14">
        <v>12.727273</v>
      </c>
      <c r="L1319" t="s">
        <v>173</v>
      </c>
      <c r="M1319" t="s">
        <v>173</v>
      </c>
      <c r="N1319" t="s">
        <v>173</v>
      </c>
      <c r="O1319" s="2">
        <v>573</v>
      </c>
      <c r="P1319" s="27">
        <v>6.8479644336088055E-4</v>
      </c>
      <c r="Q1319" s="14">
        <v>98.787878787878796</v>
      </c>
      <c r="R1319" s="2">
        <v>700</v>
      </c>
      <c r="S1319" s="27">
        <v>8.1016361832960467E-4</v>
      </c>
      <c r="T1319" s="14">
        <v>160</v>
      </c>
      <c r="V1319" t="s">
        <v>173</v>
      </c>
      <c r="W1319" t="s">
        <v>173</v>
      </c>
      <c r="X1319" t="s">
        <v>173</v>
      </c>
      <c r="Y1319" s="2">
        <v>19849</v>
      </c>
      <c r="Z1319" s="27">
        <v>1E-3</v>
      </c>
      <c r="AA1319" s="14">
        <v>571.52</v>
      </c>
      <c r="AB1319" s="2">
        <v>18615</v>
      </c>
      <c r="AC1319" s="27">
        <v>0</v>
      </c>
      <c r="AD1319" s="14">
        <v>705.45</v>
      </c>
    </row>
    <row r="1320" spans="1:30" x14ac:dyDescent="0.3">
      <c r="A1320" t="s">
        <v>2027</v>
      </c>
      <c r="B1320" t="s">
        <v>173</v>
      </c>
      <c r="C1320" t="s">
        <v>173</v>
      </c>
      <c r="D1320" t="s">
        <v>173</v>
      </c>
      <c r="E1320" s="2">
        <v>1722</v>
      </c>
      <c r="F1320" s="299">
        <v>0.14167009461127109</v>
      </c>
      <c r="G1320" s="14">
        <v>132.72727272727201</v>
      </c>
      <c r="H1320" s="2">
        <v>1812</v>
      </c>
      <c r="I1320" s="299">
        <v>0.15071113698744074</v>
      </c>
      <c r="J1320" s="14">
        <v>160.606064</v>
      </c>
      <c r="L1320" t="s">
        <v>173</v>
      </c>
      <c r="M1320" t="s">
        <v>173</v>
      </c>
      <c r="N1320" t="s">
        <v>173</v>
      </c>
      <c r="O1320" s="2">
        <v>92383</v>
      </c>
      <c r="P1320" s="27">
        <v>0.11040759132113129</v>
      </c>
      <c r="Q1320" s="14">
        <v>107.87878787878699</v>
      </c>
      <c r="R1320" s="2">
        <v>94851</v>
      </c>
      <c r="S1320" s="27">
        <v>0.10977832766025905</v>
      </c>
      <c r="T1320" s="14">
        <v>173.939392</v>
      </c>
      <c r="V1320" t="s">
        <v>173</v>
      </c>
      <c r="W1320" t="s">
        <v>173</v>
      </c>
      <c r="X1320" t="s">
        <v>173</v>
      </c>
      <c r="Y1320" s="2">
        <v>3371875</v>
      </c>
      <c r="Z1320" s="27">
        <v>8.8999999999999996E-2</v>
      </c>
      <c r="AA1320" s="14">
        <v>704.85</v>
      </c>
      <c r="AB1320" s="2">
        <v>3316113</v>
      </c>
      <c r="AC1320" s="27">
        <v>8.5000000000000006E-2</v>
      </c>
      <c r="AD1320" s="14">
        <v>1016.97</v>
      </c>
    </row>
    <row r="1321" spans="1:30" x14ac:dyDescent="0.3">
      <c r="A1321" t="s">
        <v>2029</v>
      </c>
      <c r="B1321" t="s">
        <v>173</v>
      </c>
      <c r="C1321" t="s">
        <v>173</v>
      </c>
      <c r="D1321" t="s">
        <v>173</v>
      </c>
      <c r="E1321" s="2">
        <v>1684</v>
      </c>
      <c r="F1321" s="299">
        <v>0.13854380913204442</v>
      </c>
      <c r="G1321" s="14">
        <v>143.636363636363</v>
      </c>
      <c r="H1321" s="2">
        <v>1619</v>
      </c>
      <c r="I1321" s="299">
        <v>0.13465857107211179</v>
      </c>
      <c r="J1321" s="14">
        <v>188.484848</v>
      </c>
      <c r="L1321" t="s">
        <v>173</v>
      </c>
      <c r="M1321" t="s">
        <v>173</v>
      </c>
      <c r="N1321" t="s">
        <v>173</v>
      </c>
      <c r="O1321" s="2">
        <v>108191</v>
      </c>
      <c r="P1321" s="27">
        <v>0.1292998464287208</v>
      </c>
      <c r="Q1321" s="14">
        <v>554.54545454545405</v>
      </c>
      <c r="R1321" s="2">
        <v>110616</v>
      </c>
      <c r="S1321" s="27">
        <v>0.12802436972163936</v>
      </c>
      <c r="T1321" s="14">
        <v>412.72726399999999</v>
      </c>
      <c r="V1321" t="s">
        <v>173</v>
      </c>
      <c r="W1321" t="s">
        <v>173</v>
      </c>
      <c r="X1321" t="s">
        <v>173</v>
      </c>
      <c r="Y1321" s="2">
        <v>4741790</v>
      </c>
      <c r="Z1321" s="27">
        <v>0.125</v>
      </c>
      <c r="AA1321" s="14">
        <v>1612.12</v>
      </c>
      <c r="AB1321" s="2">
        <v>4816407</v>
      </c>
      <c r="AC1321" s="27">
        <v>0.124</v>
      </c>
      <c r="AD1321" s="14">
        <v>1673.33</v>
      </c>
    </row>
    <row r="1322" spans="1:30" x14ac:dyDescent="0.3">
      <c r="A1322" t="s">
        <v>2026</v>
      </c>
      <c r="B1322" t="s">
        <v>173</v>
      </c>
      <c r="C1322" t="s">
        <v>173</v>
      </c>
      <c r="D1322" t="s">
        <v>173</v>
      </c>
      <c r="E1322" s="2">
        <v>20</v>
      </c>
      <c r="F1322" s="299">
        <v>1.6454134101192926E-3</v>
      </c>
      <c r="G1322" s="14">
        <v>20</v>
      </c>
      <c r="H1322" s="2">
        <v>0</v>
      </c>
      <c r="I1322" s="299">
        <v>0</v>
      </c>
      <c r="J1322" s="14">
        <v>12.727273</v>
      </c>
      <c r="L1322" t="s">
        <v>173</v>
      </c>
      <c r="M1322" t="s">
        <v>173</v>
      </c>
      <c r="N1322" t="s">
        <v>173</v>
      </c>
      <c r="O1322" s="2">
        <v>1109</v>
      </c>
      <c r="P1322" s="27">
        <v>1.325373919174898E-3</v>
      </c>
      <c r="Q1322" s="14">
        <v>226.666666666666</v>
      </c>
      <c r="R1322" s="2">
        <v>961</v>
      </c>
      <c r="S1322" s="27">
        <v>1.1122389103067859E-3</v>
      </c>
      <c r="T1322" s="14">
        <v>170.909088</v>
      </c>
      <c r="V1322" t="s">
        <v>173</v>
      </c>
      <c r="W1322" t="s">
        <v>173</v>
      </c>
      <c r="X1322" t="s">
        <v>173</v>
      </c>
      <c r="Y1322" s="2">
        <v>37128</v>
      </c>
      <c r="Z1322" s="27">
        <v>1E-3</v>
      </c>
      <c r="AA1322" s="14">
        <v>852.73</v>
      </c>
      <c r="AB1322" s="2">
        <v>37680</v>
      </c>
      <c r="AC1322" s="27">
        <v>1E-3</v>
      </c>
      <c r="AD1322" s="14">
        <v>1027.8800000000001</v>
      </c>
    </row>
    <row r="1323" spans="1:30" x14ac:dyDescent="0.3">
      <c r="A1323" t="s">
        <v>2027</v>
      </c>
      <c r="B1323" t="s">
        <v>173</v>
      </c>
      <c r="C1323" t="s">
        <v>173</v>
      </c>
      <c r="D1323" t="s">
        <v>173</v>
      </c>
      <c r="E1323" s="2">
        <v>1664</v>
      </c>
      <c r="F1323" s="299">
        <v>0.13689839572192514</v>
      </c>
      <c r="G1323" s="14">
        <v>141.21212121212099</v>
      </c>
      <c r="H1323" s="2">
        <v>1619</v>
      </c>
      <c r="I1323" s="299">
        <v>0.13465857107211179</v>
      </c>
      <c r="J1323" s="14">
        <v>188.484848</v>
      </c>
      <c r="L1323" t="s">
        <v>173</v>
      </c>
      <c r="M1323" t="s">
        <v>173</v>
      </c>
      <c r="N1323" t="s">
        <v>173</v>
      </c>
      <c r="O1323" s="2">
        <v>107082</v>
      </c>
      <c r="P1323" s="27">
        <v>0.12797447250954591</v>
      </c>
      <c r="Q1323" s="14">
        <v>574.54545454545405</v>
      </c>
      <c r="R1323" s="2">
        <v>109655</v>
      </c>
      <c r="S1323" s="27">
        <v>0.12691213081133257</v>
      </c>
      <c r="T1323" s="14">
        <v>466.66665599999999</v>
      </c>
      <c r="V1323" t="s">
        <v>173</v>
      </c>
      <c r="W1323" t="s">
        <v>173</v>
      </c>
      <c r="X1323" t="s">
        <v>173</v>
      </c>
      <c r="Y1323" s="2">
        <v>4704662</v>
      </c>
      <c r="Z1323" s="27">
        <v>0.124</v>
      </c>
      <c r="AA1323" s="14">
        <v>1671.52</v>
      </c>
      <c r="AB1323" s="2">
        <v>4778727</v>
      </c>
      <c r="AC1323" s="27">
        <v>0.123</v>
      </c>
      <c r="AD1323" s="14">
        <v>2067.88</v>
      </c>
    </row>
    <row r="1324" spans="1:30" x14ac:dyDescent="0.3">
      <c r="A1324" t="s">
        <v>2030</v>
      </c>
      <c r="B1324" t="s">
        <v>173</v>
      </c>
      <c r="C1324" t="s">
        <v>173</v>
      </c>
      <c r="D1324" t="s">
        <v>173</v>
      </c>
      <c r="E1324" s="2">
        <v>1742</v>
      </c>
      <c r="F1324" s="299">
        <v>0.14331550802139037</v>
      </c>
      <c r="G1324" s="14">
        <v>111.515151515151</v>
      </c>
      <c r="H1324" s="2">
        <v>1677</v>
      </c>
      <c r="I1324" s="299">
        <v>0.13948265823837644</v>
      </c>
      <c r="J1324" s="14">
        <v>130.909088</v>
      </c>
      <c r="L1324" t="s">
        <v>173</v>
      </c>
      <c r="M1324" t="s">
        <v>173</v>
      </c>
      <c r="N1324" t="s">
        <v>173</v>
      </c>
      <c r="O1324" s="2">
        <v>142034</v>
      </c>
      <c r="P1324" s="27">
        <v>0.16974586044732864</v>
      </c>
      <c r="Q1324" s="14">
        <v>511.51515151515099</v>
      </c>
      <c r="R1324" s="2">
        <v>144586</v>
      </c>
      <c r="S1324" s="27">
        <v>0.16734045274257744</v>
      </c>
      <c r="T1324" s="14">
        <v>559.39390000000003</v>
      </c>
      <c r="V1324" t="s">
        <v>173</v>
      </c>
      <c r="W1324" t="s">
        <v>173</v>
      </c>
      <c r="X1324" t="s">
        <v>173</v>
      </c>
      <c r="Y1324" s="2">
        <v>7195146</v>
      </c>
      <c r="Z1324" s="27">
        <v>0.19</v>
      </c>
      <c r="AA1324" s="14">
        <v>1241.21</v>
      </c>
      <c r="AB1324" s="2">
        <v>7309447</v>
      </c>
      <c r="AC1324" s="27">
        <v>0.188</v>
      </c>
      <c r="AD1324" s="14">
        <v>1505.45</v>
      </c>
    </row>
    <row r="1325" spans="1:30" x14ac:dyDescent="0.3">
      <c r="A1325" t="s">
        <v>2026</v>
      </c>
      <c r="B1325" t="s">
        <v>173</v>
      </c>
      <c r="C1325" t="s">
        <v>173</v>
      </c>
      <c r="D1325" t="s">
        <v>173</v>
      </c>
      <c r="E1325" s="2">
        <v>0</v>
      </c>
      <c r="F1325" s="299">
        <v>0</v>
      </c>
      <c r="G1325" s="14">
        <v>11.5151515151515</v>
      </c>
      <c r="H1325" s="2">
        <v>6</v>
      </c>
      <c r="I1325" s="299">
        <v>4.9904349995841301E-4</v>
      </c>
      <c r="J1325" s="14">
        <v>5.4545455</v>
      </c>
      <c r="L1325" t="s">
        <v>173</v>
      </c>
      <c r="M1325" t="s">
        <v>173</v>
      </c>
      <c r="N1325" t="s">
        <v>173</v>
      </c>
      <c r="O1325" s="2">
        <v>4752</v>
      </c>
      <c r="P1325" s="27">
        <v>5.6791495616944233E-3</v>
      </c>
      <c r="Q1325" s="14">
        <v>308.48484848484799</v>
      </c>
      <c r="R1325" s="2">
        <v>3722</v>
      </c>
      <c r="S1325" s="27">
        <v>4.3077556963182695E-3</v>
      </c>
      <c r="T1325" s="14">
        <v>275.15152</v>
      </c>
      <c r="V1325" t="s">
        <v>173</v>
      </c>
      <c r="W1325" t="s">
        <v>173</v>
      </c>
      <c r="X1325" t="s">
        <v>173</v>
      </c>
      <c r="Y1325" s="2">
        <v>184537</v>
      </c>
      <c r="Z1325" s="27">
        <v>5.0000000000000001E-3</v>
      </c>
      <c r="AA1325" s="14">
        <v>1759.39</v>
      </c>
      <c r="AB1325" s="2">
        <v>173721</v>
      </c>
      <c r="AC1325" s="27">
        <v>4.0000000000000001E-3</v>
      </c>
      <c r="AD1325" s="14">
        <v>2175.7600000000002</v>
      </c>
    </row>
    <row r="1326" spans="1:30" x14ac:dyDescent="0.3">
      <c r="A1326" t="s">
        <v>2027</v>
      </c>
      <c r="B1326" t="s">
        <v>173</v>
      </c>
      <c r="C1326" t="s">
        <v>173</v>
      </c>
      <c r="D1326" t="s">
        <v>173</v>
      </c>
      <c r="E1326" s="2">
        <v>1742</v>
      </c>
      <c r="F1326" s="299">
        <v>0.14331550802139037</v>
      </c>
      <c r="G1326" s="14">
        <v>111.515151515151</v>
      </c>
      <c r="H1326" s="2">
        <v>1671</v>
      </c>
      <c r="I1326" s="299">
        <v>0.13898361473841803</v>
      </c>
      <c r="J1326" s="14">
        <v>131.515152</v>
      </c>
      <c r="L1326" t="s">
        <v>173</v>
      </c>
      <c r="M1326" t="s">
        <v>173</v>
      </c>
      <c r="N1326" t="s">
        <v>173</v>
      </c>
      <c r="O1326" s="2">
        <v>137282</v>
      </c>
      <c r="P1326" s="27">
        <v>0.16406671088563421</v>
      </c>
      <c r="Q1326" s="14">
        <v>613.33333333333303</v>
      </c>
      <c r="R1326" s="2">
        <v>140864</v>
      </c>
      <c r="S1326" s="27">
        <v>0.1630326970462592</v>
      </c>
      <c r="T1326" s="14">
        <v>587.87879999999996</v>
      </c>
      <c r="V1326" t="s">
        <v>173</v>
      </c>
      <c r="W1326" t="s">
        <v>173</v>
      </c>
      <c r="X1326" t="s">
        <v>173</v>
      </c>
      <c r="Y1326" s="2">
        <v>7010609</v>
      </c>
      <c r="Z1326" s="27">
        <v>0.185</v>
      </c>
      <c r="AA1326" s="14">
        <v>2179.39</v>
      </c>
      <c r="AB1326" s="2">
        <v>7135726</v>
      </c>
      <c r="AC1326" s="27">
        <v>0.184</v>
      </c>
      <c r="AD1326" s="14">
        <v>2621.21</v>
      </c>
    </row>
    <row r="1327" spans="1:30" x14ac:dyDescent="0.3">
      <c r="A1327" t="s">
        <v>2031</v>
      </c>
      <c r="B1327" t="s">
        <v>173</v>
      </c>
      <c r="C1327" t="s">
        <v>173</v>
      </c>
      <c r="D1327" t="s">
        <v>173</v>
      </c>
      <c r="E1327" s="2">
        <v>251</v>
      </c>
      <c r="F1327" s="299">
        <v>2.0649938296997121E-2</v>
      </c>
      <c r="G1327" s="14">
        <v>54.545454545454497</v>
      </c>
      <c r="H1327" s="2">
        <v>233</v>
      </c>
      <c r="I1327" s="299">
        <v>1.9379522581718375E-2</v>
      </c>
      <c r="J1327" s="14">
        <v>53.3333321</v>
      </c>
      <c r="L1327" t="s">
        <v>173</v>
      </c>
      <c r="M1327" t="s">
        <v>173</v>
      </c>
      <c r="N1327" t="s">
        <v>173</v>
      </c>
      <c r="O1327" s="2">
        <v>23283</v>
      </c>
      <c r="P1327" s="27">
        <v>2.782568165928688E-2</v>
      </c>
      <c r="Q1327" s="14">
        <v>49.090909090909101</v>
      </c>
      <c r="R1327" s="2">
        <v>27950</v>
      </c>
      <c r="S1327" s="27">
        <v>3.2348675903303502E-2</v>
      </c>
      <c r="T1327" s="14">
        <v>89.090909999999994</v>
      </c>
      <c r="V1327" t="s">
        <v>173</v>
      </c>
      <c r="W1327" t="s">
        <v>173</v>
      </c>
      <c r="X1327" t="s">
        <v>173</v>
      </c>
      <c r="Y1327" s="2">
        <v>1235980</v>
      </c>
      <c r="Z1327" s="27">
        <v>3.3000000000000002E-2</v>
      </c>
      <c r="AA1327" s="14">
        <v>441.21</v>
      </c>
      <c r="AB1327" s="2">
        <v>1503403</v>
      </c>
      <c r="AC1327" s="27">
        <v>3.9E-2</v>
      </c>
      <c r="AD1327" s="14">
        <v>581.21</v>
      </c>
    </row>
    <row r="1328" spans="1:30" x14ac:dyDescent="0.3">
      <c r="A1328" t="s">
        <v>2026</v>
      </c>
      <c r="B1328" t="s">
        <v>173</v>
      </c>
      <c r="C1328" t="s">
        <v>173</v>
      </c>
      <c r="D1328" t="s">
        <v>173</v>
      </c>
      <c r="E1328" s="2">
        <v>16</v>
      </c>
      <c r="F1328" s="299">
        <v>1.3163307280954339E-3</v>
      </c>
      <c r="G1328" s="14">
        <v>13.3333333333333</v>
      </c>
      <c r="H1328" s="2">
        <v>42</v>
      </c>
      <c r="I1328" s="299">
        <v>3.4933044997088915E-3</v>
      </c>
      <c r="J1328" s="14">
        <v>26.666665999999999</v>
      </c>
      <c r="L1328" t="s">
        <v>173</v>
      </c>
      <c r="M1328" t="s">
        <v>173</v>
      </c>
      <c r="N1328" t="s">
        <v>173</v>
      </c>
      <c r="O1328" s="2">
        <v>3311</v>
      </c>
      <c r="P1328" s="27">
        <v>3.9570000418287527E-3</v>
      </c>
      <c r="Q1328" s="14">
        <v>232.72727272727201</v>
      </c>
      <c r="R1328" s="2">
        <v>3444</v>
      </c>
      <c r="S1328" s="27">
        <v>3.986005002181655E-3</v>
      </c>
      <c r="T1328" s="14">
        <v>237.57576</v>
      </c>
      <c r="V1328" t="s">
        <v>173</v>
      </c>
      <c r="W1328" t="s">
        <v>173</v>
      </c>
      <c r="X1328" t="s">
        <v>173</v>
      </c>
      <c r="Y1328" s="2">
        <v>136778</v>
      </c>
      <c r="Z1328" s="27">
        <v>4.0000000000000001E-3</v>
      </c>
      <c r="AA1328" s="14">
        <v>1301.21</v>
      </c>
      <c r="AB1328" s="2">
        <v>151936</v>
      </c>
      <c r="AC1328" s="27">
        <v>4.0000000000000001E-3</v>
      </c>
      <c r="AD1328" s="14">
        <v>1460</v>
      </c>
    </row>
    <row r="1329" spans="1:30" x14ac:dyDescent="0.3">
      <c r="A1329" t="s">
        <v>2027</v>
      </c>
      <c r="B1329" t="s">
        <v>173</v>
      </c>
      <c r="C1329" t="s">
        <v>173</v>
      </c>
      <c r="D1329" t="s">
        <v>173</v>
      </c>
      <c r="E1329" s="2">
        <v>235</v>
      </c>
      <c r="F1329" s="299">
        <v>1.9333607568901685E-2</v>
      </c>
      <c r="G1329" s="14">
        <v>55.151515151515099</v>
      </c>
      <c r="H1329" s="2">
        <v>191</v>
      </c>
      <c r="I1329" s="299">
        <v>1.5886218082009483E-2</v>
      </c>
      <c r="J1329" s="14">
        <v>49.0909081</v>
      </c>
      <c r="L1329" t="s">
        <v>173</v>
      </c>
      <c r="M1329" t="s">
        <v>173</v>
      </c>
      <c r="N1329" t="s">
        <v>173</v>
      </c>
      <c r="O1329" s="2">
        <v>19972</v>
      </c>
      <c r="P1329" s="27">
        <v>2.3868681617458126E-2</v>
      </c>
      <c r="Q1329" s="14">
        <v>240</v>
      </c>
      <c r="R1329" s="2">
        <v>24506</v>
      </c>
      <c r="S1329" s="27">
        <v>2.8362670901121847E-2</v>
      </c>
      <c r="T1329" s="14">
        <v>249.69697600000001</v>
      </c>
      <c r="V1329" t="s">
        <v>173</v>
      </c>
      <c r="W1329" t="s">
        <v>173</v>
      </c>
      <c r="X1329" t="s">
        <v>173</v>
      </c>
      <c r="Y1329" s="2">
        <v>1099202</v>
      </c>
      <c r="Z1329" s="27">
        <v>2.9000000000000001E-2</v>
      </c>
      <c r="AA1329" s="14">
        <v>1370.91</v>
      </c>
      <c r="AB1329" s="2">
        <v>1351467</v>
      </c>
      <c r="AC1329" s="27">
        <v>3.5000000000000003E-2</v>
      </c>
      <c r="AD1329" s="14">
        <v>1626.06</v>
      </c>
    </row>
    <row r="1330" spans="1:30" x14ac:dyDescent="0.3">
      <c r="A1330" t="s">
        <v>2032</v>
      </c>
      <c r="B1330" t="s">
        <v>173</v>
      </c>
      <c r="C1330" t="s">
        <v>173</v>
      </c>
      <c r="D1330" t="s">
        <v>173</v>
      </c>
      <c r="E1330" s="2">
        <v>61</v>
      </c>
      <c r="F1330" s="299">
        <v>5.0185109008638422E-3</v>
      </c>
      <c r="G1330" s="14">
        <v>17.5757575757575</v>
      </c>
      <c r="H1330" s="2">
        <v>80</v>
      </c>
      <c r="I1330" s="299">
        <v>6.653913332778841E-3</v>
      </c>
      <c r="J1330" s="14">
        <v>30.909089999999999</v>
      </c>
      <c r="L1330" t="s">
        <v>173</v>
      </c>
      <c r="M1330" t="s">
        <v>173</v>
      </c>
      <c r="N1330" t="s">
        <v>173</v>
      </c>
      <c r="O1330" s="2">
        <v>13981</v>
      </c>
      <c r="P1330" s="27">
        <v>1.6708794196559285E-2</v>
      </c>
      <c r="Q1330" s="14">
        <v>53.3333333333333</v>
      </c>
      <c r="R1330" s="2">
        <v>16375</v>
      </c>
      <c r="S1330" s="27">
        <v>1.8952041785924679E-2</v>
      </c>
      <c r="T1330" s="14">
        <v>86.060609999999997</v>
      </c>
      <c r="V1330" t="s">
        <v>173</v>
      </c>
      <c r="W1330" t="s">
        <v>173</v>
      </c>
      <c r="X1330" t="s">
        <v>173</v>
      </c>
      <c r="Y1330" s="2">
        <v>840432</v>
      </c>
      <c r="Z1330" s="27">
        <v>2.1999999999999999E-2</v>
      </c>
      <c r="AA1330" s="14">
        <v>598.17999999999995</v>
      </c>
      <c r="AB1330" s="2">
        <v>968078</v>
      </c>
      <c r="AC1330" s="27">
        <v>2.5000000000000001E-2</v>
      </c>
      <c r="AD1330" s="14">
        <v>536.36</v>
      </c>
    </row>
    <row r="1331" spans="1:30" x14ac:dyDescent="0.3">
      <c r="A1331" t="s">
        <v>2026</v>
      </c>
      <c r="B1331" t="s">
        <v>173</v>
      </c>
      <c r="C1331" t="s">
        <v>173</v>
      </c>
      <c r="D1331" t="s">
        <v>173</v>
      </c>
      <c r="E1331" s="2">
        <v>9</v>
      </c>
      <c r="F1331" s="299">
        <v>7.4043603455368166E-4</v>
      </c>
      <c r="G1331" s="14">
        <v>6.6666666666666599</v>
      </c>
      <c r="H1331" s="2">
        <v>25</v>
      </c>
      <c r="I1331" s="299">
        <v>2.0793479164933877E-3</v>
      </c>
      <c r="J1331" s="14">
        <v>15.757576</v>
      </c>
      <c r="L1331" t="s">
        <v>173</v>
      </c>
      <c r="M1331" t="s">
        <v>173</v>
      </c>
      <c r="N1331" t="s">
        <v>173</v>
      </c>
      <c r="O1331" s="2">
        <v>4339</v>
      </c>
      <c r="P1331" s="27">
        <v>5.1855702752929504E-3</v>
      </c>
      <c r="Q1331" s="14">
        <v>261.21212121212102</v>
      </c>
      <c r="R1331" s="2">
        <v>4510</v>
      </c>
      <c r="S1331" s="27">
        <v>5.2197684552378817E-3</v>
      </c>
      <c r="T1331" s="14">
        <v>272.72726399999999</v>
      </c>
      <c r="V1331" t="s">
        <v>173</v>
      </c>
      <c r="W1331" t="s">
        <v>173</v>
      </c>
      <c r="X1331" t="s">
        <v>173</v>
      </c>
      <c r="Y1331" s="2">
        <v>226659</v>
      </c>
      <c r="Z1331" s="27">
        <v>6.0000000000000001E-3</v>
      </c>
      <c r="AA1331" s="14">
        <v>1722.42</v>
      </c>
      <c r="AB1331" s="2">
        <v>250765</v>
      </c>
      <c r="AC1331" s="27">
        <v>6.0000000000000001E-3</v>
      </c>
      <c r="AD1331" s="14">
        <v>2067.27</v>
      </c>
    </row>
    <row r="1332" spans="1:30" x14ac:dyDescent="0.3">
      <c r="A1332" t="s">
        <v>2027</v>
      </c>
      <c r="B1332" t="s">
        <v>173</v>
      </c>
      <c r="C1332" t="s">
        <v>173</v>
      </c>
      <c r="D1332" t="s">
        <v>173</v>
      </c>
      <c r="E1332" s="2">
        <v>52</v>
      </c>
      <c r="F1332" s="299">
        <v>4.2780748663101605E-3</v>
      </c>
      <c r="G1332" s="14">
        <v>16.969696969696901</v>
      </c>
      <c r="H1332" s="2">
        <v>55</v>
      </c>
      <c r="I1332" s="299">
        <v>4.5745654162854532E-3</v>
      </c>
      <c r="J1332" s="14">
        <v>24.848483999999999</v>
      </c>
      <c r="L1332" t="s">
        <v>173</v>
      </c>
      <c r="M1332" t="s">
        <v>173</v>
      </c>
      <c r="N1332" t="s">
        <v>173</v>
      </c>
      <c r="O1332" s="2">
        <v>9642</v>
      </c>
      <c r="P1332" s="27">
        <v>1.1523223921266335E-2</v>
      </c>
      <c r="Q1332" s="14">
        <v>266.666666666666</v>
      </c>
      <c r="R1332" s="2">
        <v>11865</v>
      </c>
      <c r="S1332" s="27">
        <v>1.3732273330686799E-2</v>
      </c>
      <c r="T1332" s="14">
        <v>269.69695999999999</v>
      </c>
      <c r="V1332" t="s">
        <v>173</v>
      </c>
      <c r="W1332" t="s">
        <v>173</v>
      </c>
      <c r="X1332" t="s">
        <v>173</v>
      </c>
      <c r="Y1332" s="2">
        <v>613773</v>
      </c>
      <c r="Z1332" s="27">
        <v>1.6E-2</v>
      </c>
      <c r="AA1332" s="14">
        <v>1726.67</v>
      </c>
      <c r="AB1332" s="2">
        <v>717313</v>
      </c>
      <c r="AC1332" s="27">
        <v>1.7999999999999999E-2</v>
      </c>
      <c r="AD1332" s="14">
        <v>2229.09</v>
      </c>
    </row>
    <row r="1333" spans="1:30" x14ac:dyDescent="0.3">
      <c r="A1333" t="s">
        <v>2033</v>
      </c>
      <c r="B1333" t="s">
        <v>173</v>
      </c>
      <c r="C1333" t="s">
        <v>173</v>
      </c>
      <c r="D1333" t="s">
        <v>173</v>
      </c>
      <c r="E1333" s="2">
        <v>5859</v>
      </c>
      <c r="F1333" s="299">
        <v>0.48202385849444673</v>
      </c>
      <c r="G1333" s="14">
        <v>173.939393939393</v>
      </c>
      <c r="H1333" s="2">
        <v>6120</v>
      </c>
      <c r="I1333" s="299">
        <v>0.50902436995758127</v>
      </c>
      <c r="J1333" s="14">
        <v>214.545456</v>
      </c>
      <c r="L1333" t="s">
        <v>173</v>
      </c>
      <c r="M1333" t="s">
        <v>173</v>
      </c>
      <c r="N1333" t="s">
        <v>173</v>
      </c>
      <c r="O1333" s="2">
        <v>419447</v>
      </c>
      <c r="P1333" s="27">
        <v>0.50128414271970556</v>
      </c>
      <c r="Q1333" s="14">
        <v>146.06060606060601</v>
      </c>
      <c r="R1333" s="2">
        <v>433639</v>
      </c>
      <c r="S1333" s="27">
        <v>0.5018836304126163</v>
      </c>
      <c r="T1333" s="14">
        <v>141.81817599999999</v>
      </c>
      <c r="V1333" t="s">
        <v>173</v>
      </c>
      <c r="W1333" t="s">
        <v>173</v>
      </c>
      <c r="X1333" t="s">
        <v>173</v>
      </c>
      <c r="Y1333" s="2">
        <v>19223580</v>
      </c>
      <c r="Z1333" s="27">
        <v>0.50700000000000001</v>
      </c>
      <c r="AA1333" s="14">
        <v>1242.42</v>
      </c>
      <c r="AB1333" s="2">
        <v>19673725</v>
      </c>
      <c r="AC1333" s="27">
        <v>0.50700000000000001</v>
      </c>
      <c r="AD1333" s="14">
        <v>1580</v>
      </c>
    </row>
    <row r="1334" spans="1:30" x14ac:dyDescent="0.3">
      <c r="A1334" t="s">
        <v>183</v>
      </c>
      <c r="B1334" t="s">
        <v>173</v>
      </c>
      <c r="C1334" t="s">
        <v>173</v>
      </c>
      <c r="D1334" t="s">
        <v>173</v>
      </c>
      <c r="E1334" s="2">
        <v>691</v>
      </c>
      <c r="F1334" s="299">
        <v>5.6849033319621552E-2</v>
      </c>
      <c r="G1334" s="14">
        <v>102.424242424242</v>
      </c>
      <c r="H1334" s="2">
        <v>481</v>
      </c>
      <c r="I1334" s="299">
        <v>4.0006653913332781E-2</v>
      </c>
      <c r="J1334" s="14">
        <v>109.090912</v>
      </c>
      <c r="L1334" t="s">
        <v>173</v>
      </c>
      <c r="M1334" t="s">
        <v>173</v>
      </c>
      <c r="N1334" t="s">
        <v>173</v>
      </c>
      <c r="O1334" s="2">
        <v>35741</v>
      </c>
      <c r="P1334" s="27">
        <v>4.2714327543038798E-2</v>
      </c>
      <c r="Q1334" s="14">
        <v>14.545454545454501</v>
      </c>
      <c r="R1334" s="2">
        <v>33758</v>
      </c>
      <c r="S1334" s="27">
        <v>3.9070719182243994E-2</v>
      </c>
      <c r="T1334" s="14">
        <v>17.575758</v>
      </c>
      <c r="V1334" t="s">
        <v>173</v>
      </c>
      <c r="W1334" t="s">
        <v>173</v>
      </c>
      <c r="X1334" t="s">
        <v>173</v>
      </c>
      <c r="Y1334" s="2">
        <v>1227959</v>
      </c>
      <c r="Z1334" s="27">
        <v>3.2000000000000001E-2</v>
      </c>
      <c r="AA1334" s="14">
        <v>301.82</v>
      </c>
      <c r="AB1334" s="2">
        <v>1175933</v>
      </c>
      <c r="AC1334" s="27">
        <v>0.03</v>
      </c>
      <c r="AD1334" s="14">
        <v>451.52</v>
      </c>
    </row>
    <row r="1335" spans="1:30" x14ac:dyDescent="0.3">
      <c r="A1335" t="s">
        <v>2026</v>
      </c>
      <c r="B1335" t="s">
        <v>173</v>
      </c>
      <c r="C1335" t="s">
        <v>173</v>
      </c>
      <c r="D1335" t="s">
        <v>173</v>
      </c>
      <c r="E1335" s="2">
        <v>0</v>
      </c>
      <c r="F1335" s="299">
        <v>0</v>
      </c>
      <c r="G1335" s="14">
        <v>11.5151515151515</v>
      </c>
      <c r="H1335" s="2">
        <v>0</v>
      </c>
      <c r="I1335" s="299">
        <v>0</v>
      </c>
      <c r="J1335" s="14">
        <v>12.727273</v>
      </c>
      <c r="L1335" t="s">
        <v>173</v>
      </c>
      <c r="M1335" t="s">
        <v>173</v>
      </c>
      <c r="N1335" t="s">
        <v>173</v>
      </c>
      <c r="O1335" s="2">
        <v>137</v>
      </c>
      <c r="P1335" s="27">
        <v>1.6372969064649325E-4</v>
      </c>
      <c r="Q1335" s="14">
        <v>52.121212121212103</v>
      </c>
      <c r="R1335" s="2">
        <v>323</v>
      </c>
      <c r="S1335" s="27">
        <v>3.7383264102923186E-4</v>
      </c>
      <c r="T1335" s="14">
        <v>120</v>
      </c>
      <c r="V1335" t="s">
        <v>173</v>
      </c>
      <c r="W1335" t="s">
        <v>173</v>
      </c>
      <c r="X1335" t="s">
        <v>173</v>
      </c>
      <c r="Y1335" s="2">
        <v>5529</v>
      </c>
      <c r="Z1335" s="27">
        <v>0</v>
      </c>
      <c r="AA1335" s="14">
        <v>371.52</v>
      </c>
      <c r="AB1335" s="2">
        <v>5026</v>
      </c>
      <c r="AC1335" s="27">
        <v>0</v>
      </c>
      <c r="AD1335" s="14">
        <v>361.82</v>
      </c>
    </row>
    <row r="1336" spans="1:30" x14ac:dyDescent="0.3">
      <c r="A1336" t="s">
        <v>2027</v>
      </c>
      <c r="B1336" t="s">
        <v>173</v>
      </c>
      <c r="C1336" t="s">
        <v>173</v>
      </c>
      <c r="D1336" t="s">
        <v>173</v>
      </c>
      <c r="E1336" s="2">
        <v>691</v>
      </c>
      <c r="F1336" s="299">
        <v>5.6849033319621552E-2</v>
      </c>
      <c r="G1336" s="14">
        <v>102.424242424242</v>
      </c>
      <c r="H1336" s="2">
        <v>481</v>
      </c>
      <c r="I1336" s="299">
        <v>4.0006653913332781E-2</v>
      </c>
      <c r="J1336" s="14">
        <v>109.090912</v>
      </c>
      <c r="L1336" t="s">
        <v>173</v>
      </c>
      <c r="M1336" t="s">
        <v>173</v>
      </c>
      <c r="N1336" t="s">
        <v>173</v>
      </c>
      <c r="O1336" s="2">
        <v>35604</v>
      </c>
      <c r="P1336" s="27">
        <v>4.2550597852392305E-2</v>
      </c>
      <c r="Q1336" s="14">
        <v>53.3333333333333</v>
      </c>
      <c r="R1336" s="2">
        <v>33435</v>
      </c>
      <c r="S1336" s="27">
        <v>3.869688654121476E-2</v>
      </c>
      <c r="T1336" s="14">
        <v>120</v>
      </c>
      <c r="V1336" t="s">
        <v>173</v>
      </c>
      <c r="W1336" t="s">
        <v>173</v>
      </c>
      <c r="X1336" t="s">
        <v>173</v>
      </c>
      <c r="Y1336" s="2">
        <v>1222430</v>
      </c>
      <c r="Z1336" s="27">
        <v>3.2000000000000001E-2</v>
      </c>
      <c r="AA1336" s="14">
        <v>444.24</v>
      </c>
      <c r="AB1336" s="2">
        <v>1170907</v>
      </c>
      <c r="AC1336" s="27">
        <v>0.03</v>
      </c>
      <c r="AD1336" s="14">
        <v>651.52</v>
      </c>
    </row>
    <row r="1337" spans="1:30" x14ac:dyDescent="0.3">
      <c r="A1337" t="s">
        <v>2028</v>
      </c>
      <c r="B1337" t="s">
        <v>173</v>
      </c>
      <c r="C1337" t="s">
        <v>173</v>
      </c>
      <c r="D1337" t="s">
        <v>173</v>
      </c>
      <c r="E1337" s="2">
        <v>1620</v>
      </c>
      <c r="F1337" s="299">
        <v>0.13327848621966268</v>
      </c>
      <c r="G1337" s="14">
        <v>148.48484848484799</v>
      </c>
      <c r="H1337" s="2">
        <v>1802</v>
      </c>
      <c r="I1337" s="299">
        <v>0.14987939782084339</v>
      </c>
      <c r="J1337" s="14">
        <v>173.33332799999999</v>
      </c>
      <c r="L1337" t="s">
        <v>173</v>
      </c>
      <c r="M1337" t="s">
        <v>173</v>
      </c>
      <c r="N1337" t="s">
        <v>173</v>
      </c>
      <c r="O1337" s="2">
        <v>89972</v>
      </c>
      <c r="P1337" s="27">
        <v>0.1075261877871992</v>
      </c>
      <c r="Q1337" s="14">
        <v>38.181818181818102</v>
      </c>
      <c r="R1337" s="2">
        <v>93141</v>
      </c>
      <c r="S1337" s="27">
        <v>0.10779921367833958</v>
      </c>
      <c r="T1337" s="14">
        <v>29.090910000000001</v>
      </c>
      <c r="V1337" t="s">
        <v>173</v>
      </c>
      <c r="W1337" t="s">
        <v>173</v>
      </c>
      <c r="X1337" t="s">
        <v>173</v>
      </c>
      <c r="Y1337" s="2">
        <v>3255518</v>
      </c>
      <c r="Z1337" s="27">
        <v>8.5999999999999993E-2</v>
      </c>
      <c r="AA1337" s="14">
        <v>412.73</v>
      </c>
      <c r="AB1337" s="2">
        <v>3199308</v>
      </c>
      <c r="AC1337" s="27">
        <v>8.2000000000000003E-2</v>
      </c>
      <c r="AD1337" s="14">
        <v>523.03</v>
      </c>
    </row>
    <row r="1338" spans="1:30" x14ac:dyDescent="0.3">
      <c r="A1338" t="s">
        <v>2026</v>
      </c>
      <c r="B1338" t="s">
        <v>173</v>
      </c>
      <c r="C1338" t="s">
        <v>173</v>
      </c>
      <c r="D1338" t="s">
        <v>173</v>
      </c>
      <c r="E1338" s="2">
        <v>9</v>
      </c>
      <c r="F1338" s="299">
        <v>7.4043603455368166E-4</v>
      </c>
      <c r="G1338" s="14">
        <v>8.4848484848484809</v>
      </c>
      <c r="H1338" s="2">
        <v>0</v>
      </c>
      <c r="I1338" s="299">
        <v>0</v>
      </c>
      <c r="J1338" s="14">
        <v>12.727273</v>
      </c>
      <c r="L1338" t="s">
        <v>173</v>
      </c>
      <c r="M1338" t="s">
        <v>173</v>
      </c>
      <c r="N1338" t="s">
        <v>173</v>
      </c>
      <c r="O1338" s="2">
        <v>497</v>
      </c>
      <c r="P1338" s="27">
        <v>5.9396829380516168E-4</v>
      </c>
      <c r="Q1338" s="14">
        <v>100.60606060606</v>
      </c>
      <c r="R1338" s="2">
        <v>418</v>
      </c>
      <c r="S1338" s="27">
        <v>4.8378341780253535E-4</v>
      </c>
      <c r="T1338" s="14">
        <v>163.03030000000001</v>
      </c>
      <c r="V1338" t="s">
        <v>173</v>
      </c>
      <c r="W1338" t="s">
        <v>173</v>
      </c>
      <c r="X1338" t="s">
        <v>173</v>
      </c>
      <c r="Y1338" s="2">
        <v>15458</v>
      </c>
      <c r="Z1338" s="27">
        <v>0</v>
      </c>
      <c r="AA1338" s="14">
        <v>547.88</v>
      </c>
      <c r="AB1338" s="2">
        <v>15257</v>
      </c>
      <c r="AC1338" s="27">
        <v>0</v>
      </c>
      <c r="AD1338" s="14">
        <v>582.41999999999996</v>
      </c>
    </row>
    <row r="1339" spans="1:30" x14ac:dyDescent="0.3">
      <c r="A1339" t="s">
        <v>2027</v>
      </c>
      <c r="B1339" t="s">
        <v>173</v>
      </c>
      <c r="C1339" t="s">
        <v>173</v>
      </c>
      <c r="D1339" t="s">
        <v>173</v>
      </c>
      <c r="E1339" s="2">
        <v>1611</v>
      </c>
      <c r="F1339" s="299">
        <v>0.132538050185109</v>
      </c>
      <c r="G1339" s="14">
        <v>149.69696969696901</v>
      </c>
      <c r="H1339" s="2">
        <v>1802</v>
      </c>
      <c r="I1339" s="299">
        <v>0.14987939782084339</v>
      </c>
      <c r="J1339" s="14">
        <v>173.33332799999999</v>
      </c>
      <c r="L1339" t="s">
        <v>173</v>
      </c>
      <c r="M1339" t="s">
        <v>173</v>
      </c>
      <c r="N1339" t="s">
        <v>173</v>
      </c>
      <c r="O1339" s="2">
        <v>89475</v>
      </c>
      <c r="P1339" s="27">
        <v>0.10693221949339404</v>
      </c>
      <c r="Q1339" s="14">
        <v>112.121212121212</v>
      </c>
      <c r="R1339" s="2">
        <v>92723</v>
      </c>
      <c r="S1339" s="27">
        <v>0.10731543026053704</v>
      </c>
      <c r="T1339" s="14">
        <v>163.03030000000001</v>
      </c>
      <c r="V1339" t="s">
        <v>173</v>
      </c>
      <c r="W1339" t="s">
        <v>173</v>
      </c>
      <c r="X1339" t="s">
        <v>173</v>
      </c>
      <c r="Y1339" s="2">
        <v>3240060</v>
      </c>
      <c r="Z1339" s="27">
        <v>8.5000000000000006E-2</v>
      </c>
      <c r="AA1339" s="14">
        <v>682.42</v>
      </c>
      <c r="AB1339" s="2">
        <v>3184051</v>
      </c>
      <c r="AC1339" s="27">
        <v>8.2000000000000003E-2</v>
      </c>
      <c r="AD1339" s="14">
        <v>836.36</v>
      </c>
    </row>
    <row r="1340" spans="1:30" x14ac:dyDescent="0.3">
      <c r="A1340" t="s">
        <v>2029</v>
      </c>
      <c r="B1340" t="s">
        <v>173</v>
      </c>
      <c r="C1340" t="s">
        <v>173</v>
      </c>
      <c r="D1340" t="s">
        <v>173</v>
      </c>
      <c r="E1340" s="2">
        <v>1516</v>
      </c>
      <c r="F1340" s="299">
        <v>0.12472233648704237</v>
      </c>
      <c r="G1340" s="14">
        <v>107.272727272727</v>
      </c>
      <c r="H1340" s="2">
        <v>1646</v>
      </c>
      <c r="I1340" s="299">
        <v>0.13690426682192464</v>
      </c>
      <c r="J1340" s="14">
        <v>159.393936</v>
      </c>
      <c r="L1340" t="s">
        <v>173</v>
      </c>
      <c r="M1340" t="s">
        <v>173</v>
      </c>
      <c r="N1340" t="s">
        <v>173</v>
      </c>
      <c r="O1340" s="2">
        <v>102918</v>
      </c>
      <c r="P1340" s="27">
        <v>0.12299804599967733</v>
      </c>
      <c r="Q1340" s="14">
        <v>79.393939393939405</v>
      </c>
      <c r="R1340" s="2">
        <v>105873</v>
      </c>
      <c r="S1340" s="27">
        <v>0.12253493251915748</v>
      </c>
      <c r="T1340" s="14">
        <v>50.303031900000001</v>
      </c>
      <c r="V1340" t="s">
        <v>173</v>
      </c>
      <c r="W1340" t="s">
        <v>173</v>
      </c>
      <c r="X1340" t="s">
        <v>173</v>
      </c>
      <c r="Y1340" s="2">
        <v>4637444</v>
      </c>
      <c r="Z1340" s="27">
        <v>0.122</v>
      </c>
      <c r="AA1340" s="14">
        <v>757.58</v>
      </c>
      <c r="AB1340" s="2">
        <v>4690779</v>
      </c>
      <c r="AC1340" s="27">
        <v>0.121</v>
      </c>
      <c r="AD1340" s="14">
        <v>973.33</v>
      </c>
    </row>
    <row r="1341" spans="1:30" x14ac:dyDescent="0.3">
      <c r="A1341" t="s">
        <v>2026</v>
      </c>
      <c r="B1341" t="s">
        <v>173</v>
      </c>
      <c r="C1341" t="s">
        <v>173</v>
      </c>
      <c r="D1341" t="s">
        <v>173</v>
      </c>
      <c r="E1341" s="2">
        <v>0</v>
      </c>
      <c r="F1341" s="299">
        <v>0</v>
      </c>
      <c r="G1341" s="14">
        <v>11.5151515151515</v>
      </c>
      <c r="H1341" s="2">
        <v>5</v>
      </c>
      <c r="I1341" s="299">
        <v>4.1586958329867756E-4</v>
      </c>
      <c r="J1341" s="14">
        <v>5.4545455</v>
      </c>
      <c r="L1341" t="s">
        <v>173</v>
      </c>
      <c r="M1341" t="s">
        <v>173</v>
      </c>
      <c r="N1341" t="s">
        <v>173</v>
      </c>
      <c r="O1341" s="2">
        <v>806</v>
      </c>
      <c r="P1341" s="27">
        <v>9.6325642818301867E-4</v>
      </c>
      <c r="Q1341" s="14">
        <v>127.87878787878699</v>
      </c>
      <c r="R1341" s="2">
        <v>649</v>
      </c>
      <c r="S1341" s="27">
        <v>7.5113741185130493E-4</v>
      </c>
      <c r="T1341" s="14">
        <v>144.24243200000001</v>
      </c>
      <c r="V1341" t="s">
        <v>173</v>
      </c>
      <c r="W1341" t="s">
        <v>173</v>
      </c>
      <c r="X1341" t="s">
        <v>173</v>
      </c>
      <c r="Y1341" s="2">
        <v>26628</v>
      </c>
      <c r="Z1341" s="27">
        <v>1E-3</v>
      </c>
      <c r="AA1341" s="14">
        <v>758.79</v>
      </c>
      <c r="AB1341" s="2">
        <v>27980</v>
      </c>
      <c r="AC1341" s="27">
        <v>1E-3</v>
      </c>
      <c r="AD1341" s="14">
        <v>860.61</v>
      </c>
    </row>
    <row r="1342" spans="1:30" x14ac:dyDescent="0.3">
      <c r="A1342" t="s">
        <v>2027</v>
      </c>
      <c r="B1342" t="s">
        <v>173</v>
      </c>
      <c r="C1342" t="s">
        <v>173</v>
      </c>
      <c r="D1342" t="s">
        <v>173</v>
      </c>
      <c r="E1342" s="2">
        <v>1516</v>
      </c>
      <c r="F1342" s="299">
        <v>0.12472233648704237</v>
      </c>
      <c r="G1342" s="14">
        <v>107.272727272727</v>
      </c>
      <c r="H1342" s="2">
        <v>1641</v>
      </c>
      <c r="I1342" s="299">
        <v>0.13648839723862596</v>
      </c>
      <c r="J1342" s="14">
        <v>159.393936</v>
      </c>
      <c r="L1342" t="s">
        <v>173</v>
      </c>
      <c r="M1342" t="s">
        <v>173</v>
      </c>
      <c r="N1342" t="s">
        <v>173</v>
      </c>
      <c r="O1342" s="2">
        <v>102112</v>
      </c>
      <c r="P1342" s="27">
        <v>0.1220347895714943</v>
      </c>
      <c r="Q1342" s="14">
        <v>157.575757575757</v>
      </c>
      <c r="R1342" s="2">
        <v>105224</v>
      </c>
      <c r="S1342" s="27">
        <v>0.12178379510730618</v>
      </c>
      <c r="T1342" s="14">
        <v>144.84848</v>
      </c>
      <c r="V1342" t="s">
        <v>173</v>
      </c>
      <c r="W1342" t="s">
        <v>173</v>
      </c>
      <c r="X1342" t="s">
        <v>173</v>
      </c>
      <c r="Y1342" s="2">
        <v>4610816</v>
      </c>
      <c r="Z1342" s="27">
        <v>0.122</v>
      </c>
      <c r="AA1342" s="14">
        <v>1058.79</v>
      </c>
      <c r="AB1342" s="2">
        <v>4662799</v>
      </c>
      <c r="AC1342" s="27">
        <v>0.12</v>
      </c>
      <c r="AD1342" s="14">
        <v>1215.1500000000001</v>
      </c>
    </row>
    <row r="1343" spans="1:30" x14ac:dyDescent="0.3">
      <c r="A1343" t="s">
        <v>2030</v>
      </c>
      <c r="B1343" t="s">
        <v>173</v>
      </c>
      <c r="C1343" t="s">
        <v>173</v>
      </c>
      <c r="D1343" t="s">
        <v>173</v>
      </c>
      <c r="E1343" s="2">
        <v>1752</v>
      </c>
      <c r="F1343" s="299">
        <v>0.14413821472645003</v>
      </c>
      <c r="G1343" s="14">
        <v>81.212121212121204</v>
      </c>
      <c r="H1343" s="2">
        <v>1840</v>
      </c>
      <c r="I1343" s="299">
        <v>0.15304000665391335</v>
      </c>
      <c r="J1343" s="14">
        <v>145.454544</v>
      </c>
      <c r="L1343" t="s">
        <v>173</v>
      </c>
      <c r="M1343" t="s">
        <v>173</v>
      </c>
      <c r="N1343" t="s">
        <v>173</v>
      </c>
      <c r="O1343" s="2">
        <v>146233</v>
      </c>
      <c r="P1343" s="27">
        <v>0.17476411571028211</v>
      </c>
      <c r="Q1343" s="14">
        <v>83.636363636363598</v>
      </c>
      <c r="R1343" s="2">
        <v>149066</v>
      </c>
      <c r="S1343" s="27">
        <v>0.17252549989988691</v>
      </c>
      <c r="T1343" s="14">
        <v>64.848489999999998</v>
      </c>
      <c r="V1343" t="s">
        <v>173</v>
      </c>
      <c r="W1343" t="s">
        <v>173</v>
      </c>
      <c r="X1343" t="s">
        <v>173</v>
      </c>
      <c r="Y1343" s="2">
        <v>7477809</v>
      </c>
      <c r="Z1343" s="27">
        <v>0.19700000000000001</v>
      </c>
      <c r="AA1343" s="14">
        <v>717.58</v>
      </c>
      <c r="AB1343" s="2">
        <v>7530762</v>
      </c>
      <c r="AC1343" s="27">
        <v>0.19400000000000001</v>
      </c>
      <c r="AD1343" s="14">
        <v>807.88</v>
      </c>
    </row>
    <row r="1344" spans="1:30" x14ac:dyDescent="0.3">
      <c r="A1344" t="s">
        <v>2026</v>
      </c>
      <c r="B1344" t="s">
        <v>173</v>
      </c>
      <c r="C1344" t="s">
        <v>173</v>
      </c>
      <c r="D1344" t="s">
        <v>173</v>
      </c>
      <c r="E1344" s="2">
        <v>31</v>
      </c>
      <c r="F1344" s="299">
        <v>2.5503907856849035E-3</v>
      </c>
      <c r="G1344" s="14">
        <v>15.757575757575699</v>
      </c>
      <c r="H1344" s="2">
        <v>27</v>
      </c>
      <c r="I1344" s="299">
        <v>2.2456957498128587E-3</v>
      </c>
      <c r="J1344" s="14">
        <v>24.848483999999999</v>
      </c>
      <c r="L1344" t="s">
        <v>173</v>
      </c>
      <c r="M1344" t="s">
        <v>173</v>
      </c>
      <c r="N1344" t="s">
        <v>173</v>
      </c>
      <c r="O1344" s="2">
        <v>2919</v>
      </c>
      <c r="P1344" s="27">
        <v>3.4885180072782031E-3</v>
      </c>
      <c r="Q1344" s="14">
        <v>267.87878787878702</v>
      </c>
      <c r="R1344" s="2">
        <v>2928</v>
      </c>
      <c r="S1344" s="27">
        <v>3.3887986778129747E-3</v>
      </c>
      <c r="T1344" s="14">
        <v>265.45455900000002</v>
      </c>
      <c r="V1344" t="s">
        <v>173</v>
      </c>
      <c r="W1344" t="s">
        <v>173</v>
      </c>
      <c r="X1344" t="s">
        <v>173</v>
      </c>
      <c r="Y1344" s="2">
        <v>121203</v>
      </c>
      <c r="Z1344" s="27">
        <v>3.0000000000000001E-3</v>
      </c>
      <c r="AA1344" s="14">
        <v>1552.73</v>
      </c>
      <c r="AB1344" s="2">
        <v>117007</v>
      </c>
      <c r="AC1344" s="27">
        <v>3.0000000000000001E-3</v>
      </c>
      <c r="AD1344" s="14">
        <v>1533.94</v>
      </c>
    </row>
    <row r="1345" spans="1:31" x14ac:dyDescent="0.3">
      <c r="A1345" t="s">
        <v>2027</v>
      </c>
      <c r="B1345" t="s">
        <v>173</v>
      </c>
      <c r="C1345" t="s">
        <v>173</v>
      </c>
      <c r="D1345" t="s">
        <v>173</v>
      </c>
      <c r="E1345" s="2">
        <v>1721</v>
      </c>
      <c r="F1345" s="299">
        <v>0.14158782394076511</v>
      </c>
      <c r="G1345" s="14">
        <v>84.242424242424207</v>
      </c>
      <c r="H1345" s="2">
        <v>1813</v>
      </c>
      <c r="I1345" s="299">
        <v>0.15079431090410048</v>
      </c>
      <c r="J1345" s="14">
        <v>145.454544</v>
      </c>
      <c r="L1345" t="s">
        <v>173</v>
      </c>
      <c r="M1345" t="s">
        <v>173</v>
      </c>
      <c r="N1345" t="s">
        <v>173</v>
      </c>
      <c r="O1345" s="2">
        <v>143314</v>
      </c>
      <c r="P1345" s="27">
        <v>0.17127559770300391</v>
      </c>
      <c r="Q1345" s="14">
        <v>289.09090909090901</v>
      </c>
      <c r="R1345" s="2">
        <v>146138</v>
      </c>
      <c r="S1345" s="27">
        <v>0.16913670122207394</v>
      </c>
      <c r="T1345" s="14">
        <v>269.69695999999999</v>
      </c>
      <c r="V1345" t="s">
        <v>173</v>
      </c>
      <c r="W1345" t="s">
        <v>173</v>
      </c>
      <c r="X1345" t="s">
        <v>173</v>
      </c>
      <c r="Y1345" s="2">
        <v>7356606</v>
      </c>
      <c r="Z1345" s="27">
        <v>0.19400000000000001</v>
      </c>
      <c r="AA1345" s="14">
        <v>1660</v>
      </c>
      <c r="AB1345" s="2">
        <v>7413755</v>
      </c>
      <c r="AC1345" s="27">
        <v>0.191</v>
      </c>
      <c r="AD1345" s="14">
        <v>1733.94</v>
      </c>
    </row>
    <row r="1346" spans="1:31" x14ac:dyDescent="0.3">
      <c r="A1346" t="s">
        <v>2031</v>
      </c>
      <c r="B1346" t="s">
        <v>173</v>
      </c>
      <c r="C1346" t="s">
        <v>173</v>
      </c>
      <c r="D1346" t="s">
        <v>173</v>
      </c>
      <c r="E1346" s="2">
        <v>212</v>
      </c>
      <c r="F1346" s="299">
        <v>1.7441382147264501E-2</v>
      </c>
      <c r="G1346" s="14">
        <v>34.545454545454497</v>
      </c>
      <c r="H1346" s="2">
        <v>285</v>
      </c>
      <c r="I1346" s="299">
        <v>2.3704566248024618E-2</v>
      </c>
      <c r="J1346" s="14">
        <v>51.515152</v>
      </c>
      <c r="L1346" t="s">
        <v>173</v>
      </c>
      <c r="M1346" t="s">
        <v>173</v>
      </c>
      <c r="N1346" t="s">
        <v>173</v>
      </c>
      <c r="O1346" s="2">
        <v>25599</v>
      </c>
      <c r="P1346" s="27">
        <v>3.0593550006274312E-2</v>
      </c>
      <c r="Q1346" s="14">
        <v>61.212121212121197</v>
      </c>
      <c r="R1346" s="2">
        <v>30817</v>
      </c>
      <c r="S1346" s="27">
        <v>3.5666874608662039E-2</v>
      </c>
      <c r="T1346" s="14">
        <v>48.484848</v>
      </c>
      <c r="V1346" t="s">
        <v>173</v>
      </c>
      <c r="W1346" t="s">
        <v>173</v>
      </c>
      <c r="X1346" t="s">
        <v>173</v>
      </c>
      <c r="Y1346" s="2">
        <v>1427224</v>
      </c>
      <c r="Z1346" s="27">
        <v>3.7999999999999999E-2</v>
      </c>
      <c r="AA1346" s="14">
        <v>443.64</v>
      </c>
      <c r="AB1346" s="2">
        <v>1735473</v>
      </c>
      <c r="AC1346" s="27">
        <v>4.4999999999999998E-2</v>
      </c>
      <c r="AD1346" s="14">
        <v>575.76</v>
      </c>
    </row>
    <row r="1347" spans="1:31" x14ac:dyDescent="0.3">
      <c r="A1347" t="s">
        <v>2026</v>
      </c>
      <c r="B1347" t="s">
        <v>173</v>
      </c>
      <c r="C1347" t="s">
        <v>173</v>
      </c>
      <c r="D1347" t="s">
        <v>173</v>
      </c>
      <c r="E1347" s="2">
        <v>0</v>
      </c>
      <c r="F1347" s="299">
        <v>0</v>
      </c>
      <c r="G1347" s="14">
        <v>11.5151515151515</v>
      </c>
      <c r="H1347" s="2">
        <v>4</v>
      </c>
      <c r="I1347" s="299">
        <v>3.32695666638942E-4</v>
      </c>
      <c r="J1347" s="14">
        <v>3.6363637400000002</v>
      </c>
      <c r="L1347" t="s">
        <v>173</v>
      </c>
      <c r="M1347" t="s">
        <v>173</v>
      </c>
      <c r="N1347" t="s">
        <v>173</v>
      </c>
      <c r="O1347" s="2">
        <v>1543</v>
      </c>
      <c r="P1347" s="27">
        <v>1.8440504574272927E-3</v>
      </c>
      <c r="Q1347" s="14">
        <v>185.45454545454501</v>
      </c>
      <c r="R1347" s="2">
        <v>1925</v>
      </c>
      <c r="S1347" s="27">
        <v>2.2279499504064128E-3</v>
      </c>
      <c r="T1347" s="14">
        <v>264.24243200000001</v>
      </c>
      <c r="V1347" t="s">
        <v>173</v>
      </c>
      <c r="W1347" t="s">
        <v>173</v>
      </c>
      <c r="X1347" t="s">
        <v>173</v>
      </c>
      <c r="Y1347" s="2">
        <v>77473</v>
      </c>
      <c r="Z1347" s="27">
        <v>2E-3</v>
      </c>
      <c r="AA1347" s="14">
        <v>1173.33</v>
      </c>
      <c r="AB1347" s="2">
        <v>86113</v>
      </c>
      <c r="AC1347" s="27">
        <v>2E-3</v>
      </c>
      <c r="AD1347" s="14">
        <v>1306.06</v>
      </c>
    </row>
    <row r="1348" spans="1:31" x14ac:dyDescent="0.3">
      <c r="A1348" t="s">
        <v>2027</v>
      </c>
      <c r="B1348" t="s">
        <v>173</v>
      </c>
      <c r="C1348" t="s">
        <v>173</v>
      </c>
      <c r="D1348" t="s">
        <v>173</v>
      </c>
      <c r="E1348" s="2">
        <v>212</v>
      </c>
      <c r="F1348" s="299">
        <v>1.7441382147264501E-2</v>
      </c>
      <c r="G1348" s="14">
        <v>34.545454545454497</v>
      </c>
      <c r="H1348" s="2">
        <v>281</v>
      </c>
      <c r="I1348" s="299">
        <v>2.3371870581385679E-2</v>
      </c>
      <c r="J1348" s="14">
        <v>50.9090919</v>
      </c>
      <c r="L1348" t="s">
        <v>173</v>
      </c>
      <c r="M1348" t="s">
        <v>173</v>
      </c>
      <c r="N1348" t="s">
        <v>173</v>
      </c>
      <c r="O1348" s="2">
        <v>24056</v>
      </c>
      <c r="P1348" s="27">
        <v>2.8749499548847021E-2</v>
      </c>
      <c r="Q1348" s="14">
        <v>186.06060606060601</v>
      </c>
      <c r="R1348" s="2">
        <v>28892</v>
      </c>
      <c r="S1348" s="27">
        <v>3.3438924658255625E-2</v>
      </c>
      <c r="T1348" s="14">
        <v>269.69695999999999</v>
      </c>
      <c r="V1348" t="s">
        <v>173</v>
      </c>
      <c r="W1348" t="s">
        <v>173</v>
      </c>
      <c r="X1348" t="s">
        <v>173</v>
      </c>
      <c r="Y1348" s="2">
        <v>1349751</v>
      </c>
      <c r="Z1348" s="27">
        <v>3.5999999999999997E-2</v>
      </c>
      <c r="AA1348" s="14">
        <v>1213.94</v>
      </c>
      <c r="AB1348" s="2">
        <v>1649360</v>
      </c>
      <c r="AC1348" s="27">
        <v>4.2000000000000003E-2</v>
      </c>
      <c r="AD1348" s="14">
        <v>1507.27</v>
      </c>
    </row>
    <row r="1349" spans="1:31" x14ac:dyDescent="0.3">
      <c r="A1349" t="s">
        <v>2032</v>
      </c>
      <c r="B1349" t="s">
        <v>173</v>
      </c>
      <c r="C1349" t="s">
        <v>173</v>
      </c>
      <c r="D1349" t="s">
        <v>173</v>
      </c>
      <c r="E1349" s="2">
        <v>68</v>
      </c>
      <c r="F1349" s="299">
        <v>5.5944055944055944E-3</v>
      </c>
      <c r="G1349" s="14">
        <v>26.6666666666666</v>
      </c>
      <c r="H1349" s="2">
        <v>66</v>
      </c>
      <c r="I1349" s="299">
        <v>5.4894784995425435E-3</v>
      </c>
      <c r="J1349" s="14">
        <v>25.454546000000001</v>
      </c>
      <c r="L1349" t="s">
        <v>173</v>
      </c>
      <c r="M1349" t="s">
        <v>173</v>
      </c>
      <c r="N1349" t="s">
        <v>173</v>
      </c>
      <c r="O1349" s="2">
        <v>18984</v>
      </c>
      <c r="P1349" s="27">
        <v>2.2687915673233781E-2</v>
      </c>
      <c r="Q1349" s="14">
        <v>101.818181818181</v>
      </c>
      <c r="R1349" s="2">
        <v>20984</v>
      </c>
      <c r="S1349" s="27">
        <v>2.428639052432632E-2</v>
      </c>
      <c r="T1349" s="14">
        <v>130.30302399999999</v>
      </c>
      <c r="V1349" t="s">
        <v>173</v>
      </c>
      <c r="W1349" t="s">
        <v>173</v>
      </c>
      <c r="X1349" t="s">
        <v>173</v>
      </c>
      <c r="Y1349" s="2">
        <v>1197626</v>
      </c>
      <c r="Z1349" s="27">
        <v>3.2000000000000001E-2</v>
      </c>
      <c r="AA1349" s="14">
        <v>640.61</v>
      </c>
      <c r="AB1349" s="2">
        <v>1341470</v>
      </c>
      <c r="AC1349" s="27">
        <v>3.5000000000000003E-2</v>
      </c>
      <c r="AD1349" s="14">
        <v>718.79</v>
      </c>
    </row>
    <row r="1350" spans="1:31" x14ac:dyDescent="0.3">
      <c r="A1350" t="s">
        <v>2026</v>
      </c>
      <c r="B1350" t="s">
        <v>173</v>
      </c>
      <c r="C1350" t="s">
        <v>173</v>
      </c>
      <c r="D1350" t="s">
        <v>173</v>
      </c>
      <c r="E1350" s="2">
        <v>15</v>
      </c>
      <c r="F1350" s="299">
        <v>1.2340600575894694E-3</v>
      </c>
      <c r="G1350" s="14">
        <v>8.4848484848484809</v>
      </c>
      <c r="H1350" s="2">
        <v>0</v>
      </c>
      <c r="I1350" s="299">
        <v>0</v>
      </c>
      <c r="J1350" s="14">
        <v>12.727273</v>
      </c>
      <c r="L1350" t="s">
        <v>173</v>
      </c>
      <c r="M1350" t="s">
        <v>173</v>
      </c>
      <c r="N1350" t="s">
        <v>173</v>
      </c>
      <c r="O1350" s="2">
        <v>3732</v>
      </c>
      <c r="P1350" s="27">
        <v>4.4601401860781958E-3</v>
      </c>
      <c r="Q1350" s="14">
        <v>243.030303030303</v>
      </c>
      <c r="R1350" s="2">
        <v>3699</v>
      </c>
      <c r="S1350" s="27">
        <v>4.2811360345731539E-3</v>
      </c>
      <c r="T1350" s="14">
        <v>281.21212800000001</v>
      </c>
      <c r="V1350" t="s">
        <v>173</v>
      </c>
      <c r="W1350" t="s">
        <v>173</v>
      </c>
      <c r="X1350" t="s">
        <v>173</v>
      </c>
      <c r="Y1350" s="2">
        <v>239489</v>
      </c>
      <c r="Z1350" s="27">
        <v>6.0000000000000001E-3</v>
      </c>
      <c r="AA1350" s="14">
        <v>1729.09</v>
      </c>
      <c r="AB1350" s="2">
        <v>256162</v>
      </c>
      <c r="AC1350" s="27">
        <v>7.0000000000000001E-3</v>
      </c>
      <c r="AD1350" s="14">
        <v>2359.39</v>
      </c>
    </row>
    <row r="1351" spans="1:31" x14ac:dyDescent="0.3">
      <c r="A1351" t="s">
        <v>2027</v>
      </c>
      <c r="B1351" t="s">
        <v>173</v>
      </c>
      <c r="C1351" t="s">
        <v>173</v>
      </c>
      <c r="D1351" t="s">
        <v>173</v>
      </c>
      <c r="E1351" s="2">
        <v>53</v>
      </c>
      <c r="F1351" s="299">
        <v>4.3603455368161253E-3</v>
      </c>
      <c r="G1351" s="14">
        <v>25.4545454545454</v>
      </c>
      <c r="H1351" s="2">
        <v>66</v>
      </c>
      <c r="I1351" s="299">
        <v>5.4894784995425435E-3</v>
      </c>
      <c r="J1351" s="14">
        <v>25.454546000000001</v>
      </c>
      <c r="L1351" t="s">
        <v>173</v>
      </c>
      <c r="M1351" t="s">
        <v>173</v>
      </c>
      <c r="N1351" t="s">
        <v>173</v>
      </c>
      <c r="O1351" s="2">
        <v>15252</v>
      </c>
      <c r="P1351" s="27">
        <v>1.8227775487155585E-2</v>
      </c>
      <c r="Q1351" s="14">
        <v>266.06060606060601</v>
      </c>
      <c r="R1351" s="2">
        <v>17285</v>
      </c>
      <c r="S1351" s="27">
        <v>2.0005254489753165E-2</v>
      </c>
      <c r="T1351" s="14">
        <v>292.72726399999999</v>
      </c>
      <c r="V1351" t="s">
        <v>173</v>
      </c>
      <c r="W1351" t="s">
        <v>173</v>
      </c>
      <c r="X1351" t="s">
        <v>173</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297" t="s">
        <v>2034</v>
      </c>
      <c r="B1353" s="297"/>
      <c r="C1353" s="297"/>
      <c r="D1353" s="297"/>
      <c r="E1353" s="297"/>
      <c r="F1353" s="297"/>
      <c r="G1353" s="297"/>
      <c r="H1353" s="297"/>
      <c r="I1353" s="297"/>
      <c r="J1353" s="297"/>
      <c r="K1353" s="297"/>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173</v>
      </c>
      <c r="C1354" t="s">
        <v>173</v>
      </c>
      <c r="D1354" t="s">
        <v>173</v>
      </c>
      <c r="E1354" s="298" t="s">
        <v>1703</v>
      </c>
      <c r="F1354" s="298"/>
      <c r="G1354" s="298" t="s">
        <v>1704</v>
      </c>
      <c r="H1354" s="298" t="s">
        <v>1703</v>
      </c>
      <c r="I1354" s="298"/>
      <c r="J1354" s="298" t="s">
        <v>1704</v>
      </c>
      <c r="K1354" t="s">
        <v>173</v>
      </c>
      <c r="L1354" t="s">
        <v>173</v>
      </c>
      <c r="M1354" t="s">
        <v>173</v>
      </c>
      <c r="N1354" t="s">
        <v>173</v>
      </c>
      <c r="O1354" s="207" t="s">
        <v>1703</v>
      </c>
      <c r="P1354" s="207"/>
      <c r="Q1354" s="207" t="s">
        <v>1704</v>
      </c>
      <c r="R1354" s="207" t="s">
        <v>1703</v>
      </c>
      <c r="S1354" s="207"/>
      <c r="T1354" s="207" t="s">
        <v>1704</v>
      </c>
      <c r="U1354" t="s">
        <v>173</v>
      </c>
      <c r="V1354" t="s">
        <v>173</v>
      </c>
      <c r="W1354" t="s">
        <v>173</v>
      </c>
      <c r="X1354" t="s">
        <v>173</v>
      </c>
      <c r="Y1354" s="207" t="s">
        <v>1703</v>
      </c>
      <c r="Z1354" s="207"/>
      <c r="AA1354" s="207" t="s">
        <v>1704</v>
      </c>
      <c r="AB1354" s="207" t="s">
        <v>1703</v>
      </c>
      <c r="AC1354" s="207"/>
      <c r="AD1354" s="207" t="s">
        <v>1704</v>
      </c>
      <c r="AE1354" t="s">
        <v>173</v>
      </c>
    </row>
    <row r="1355" spans="1:31" x14ac:dyDescent="0.3">
      <c r="A1355" t="s">
        <v>175</v>
      </c>
      <c r="B1355" t="s">
        <v>173</v>
      </c>
      <c r="C1355" t="s">
        <v>173</v>
      </c>
      <c r="D1355" t="s">
        <v>173</v>
      </c>
      <c r="E1355" s="2">
        <v>12155</v>
      </c>
      <c r="F1355" t="s">
        <v>173</v>
      </c>
      <c r="G1355" s="14">
        <v>100.60606060606</v>
      </c>
      <c r="H1355" s="2">
        <v>12023</v>
      </c>
      <c r="I1355" t="s">
        <v>173</v>
      </c>
      <c r="J1355" s="14">
        <v>119.393936</v>
      </c>
      <c r="L1355" t="s">
        <v>173</v>
      </c>
      <c r="M1355" t="s">
        <v>173</v>
      </c>
      <c r="N1355" t="s">
        <v>173</v>
      </c>
      <c r="O1355" s="2">
        <v>836745</v>
      </c>
      <c r="P1355" s="27" t="s">
        <v>173</v>
      </c>
      <c r="Q1355" s="14">
        <v>930.90909090909099</v>
      </c>
      <c r="R1355" s="2">
        <v>864023</v>
      </c>
      <c r="S1355" s="27" t="s">
        <v>173</v>
      </c>
      <c r="T1355" s="14">
        <v>833.33330000000001</v>
      </c>
      <c r="V1355" t="s">
        <v>173</v>
      </c>
      <c r="W1355" t="s">
        <v>173</v>
      </c>
      <c r="X1355" t="s">
        <v>173</v>
      </c>
      <c r="Y1355" s="2">
        <v>37912312</v>
      </c>
      <c r="Z1355" s="27" t="s">
        <v>173</v>
      </c>
      <c r="AA1355" s="14">
        <v>1469.09</v>
      </c>
      <c r="AB1355" s="2">
        <v>38838726</v>
      </c>
      <c r="AC1355" s="27" t="s">
        <v>173</v>
      </c>
      <c r="AD1355" s="14">
        <v>1783.64</v>
      </c>
    </row>
    <row r="1356" spans="1:31" x14ac:dyDescent="0.3">
      <c r="A1356" t="s">
        <v>2025</v>
      </c>
      <c r="B1356" t="s">
        <v>173</v>
      </c>
      <c r="C1356" t="s">
        <v>173</v>
      </c>
      <c r="D1356" t="s">
        <v>173</v>
      </c>
      <c r="E1356" s="2">
        <v>6296</v>
      </c>
      <c r="F1356" s="299">
        <v>0.51797614150555327</v>
      </c>
      <c r="G1356" s="14">
        <v>180</v>
      </c>
      <c r="H1356" s="2">
        <v>5903</v>
      </c>
      <c r="I1356" s="299">
        <v>0.49097563004241868</v>
      </c>
      <c r="J1356" s="14">
        <v>249.69697600000001</v>
      </c>
      <c r="L1356" t="s">
        <v>173</v>
      </c>
      <c r="M1356" t="s">
        <v>173</v>
      </c>
      <c r="N1356" t="s">
        <v>173</v>
      </c>
      <c r="O1356" s="2">
        <v>417298</v>
      </c>
      <c r="P1356" s="27">
        <v>0.49871585728029449</v>
      </c>
      <c r="Q1356" s="14">
        <v>924.24242424242402</v>
      </c>
      <c r="R1356" s="2">
        <v>430384</v>
      </c>
      <c r="S1356" s="27">
        <v>0.49811636958738365</v>
      </c>
      <c r="T1356" s="14">
        <v>840</v>
      </c>
      <c r="V1356" t="s">
        <v>173</v>
      </c>
      <c r="W1356" t="s">
        <v>173</v>
      </c>
      <c r="X1356" t="s">
        <v>173</v>
      </c>
      <c r="Y1356" s="2">
        <v>18688732</v>
      </c>
      <c r="Z1356" s="27">
        <v>0.49299999999999999</v>
      </c>
      <c r="AA1356" s="14">
        <v>1826.06</v>
      </c>
      <c r="AB1356" s="2">
        <v>19165001</v>
      </c>
      <c r="AC1356" s="27">
        <v>0.49299999999999999</v>
      </c>
      <c r="AD1356" s="14">
        <v>2240.61</v>
      </c>
    </row>
    <row r="1357" spans="1:31" x14ac:dyDescent="0.3">
      <c r="A1357" t="s">
        <v>183</v>
      </c>
      <c r="B1357" t="s">
        <v>173</v>
      </c>
      <c r="C1357" t="s">
        <v>173</v>
      </c>
      <c r="D1357" t="s">
        <v>173</v>
      </c>
      <c r="E1357" s="2">
        <v>819</v>
      </c>
      <c r="F1357" s="299">
        <v>6.737967914438503E-2</v>
      </c>
      <c r="G1357" s="14">
        <v>114.54545454545401</v>
      </c>
      <c r="H1357" s="2">
        <v>482</v>
      </c>
      <c r="I1357" s="299">
        <v>4.0089827829992514E-2</v>
      </c>
      <c r="J1357" s="14">
        <v>112.727272</v>
      </c>
      <c r="L1357" t="s">
        <v>173</v>
      </c>
      <c r="M1357" t="s">
        <v>173</v>
      </c>
      <c r="N1357" t="s">
        <v>173</v>
      </c>
      <c r="O1357" s="2">
        <v>36853</v>
      </c>
      <c r="P1357" s="27">
        <v>4.4043286783906684E-2</v>
      </c>
      <c r="Q1357" s="14">
        <v>38.181818181818102</v>
      </c>
      <c r="R1357" s="2">
        <v>35306</v>
      </c>
      <c r="S1357" s="27">
        <v>4.086233815535003E-2</v>
      </c>
      <c r="T1357" s="14">
        <v>12.121212</v>
      </c>
      <c r="V1357" t="s">
        <v>173</v>
      </c>
      <c r="W1357" t="s">
        <v>173</v>
      </c>
      <c r="X1357" t="s">
        <v>173</v>
      </c>
      <c r="Y1357" s="2">
        <v>1283660</v>
      </c>
      <c r="Z1357" s="27">
        <v>3.4000000000000002E-2</v>
      </c>
      <c r="AA1357" s="14">
        <v>353.94</v>
      </c>
      <c r="AB1357" s="2">
        <v>1232938</v>
      </c>
      <c r="AC1357" s="27">
        <v>3.2000000000000001E-2</v>
      </c>
      <c r="AD1357" s="14">
        <v>372.73</v>
      </c>
    </row>
    <row r="1358" spans="1:31" x14ac:dyDescent="0.3">
      <c r="A1358" t="s">
        <v>2035</v>
      </c>
      <c r="B1358" t="s">
        <v>173</v>
      </c>
      <c r="C1358" t="s">
        <v>173</v>
      </c>
      <c r="D1358" t="s">
        <v>173</v>
      </c>
      <c r="E1358" s="2">
        <v>0</v>
      </c>
      <c r="F1358" s="299">
        <v>0</v>
      </c>
      <c r="G1358" s="14">
        <v>11.5151515151515</v>
      </c>
      <c r="H1358" s="2">
        <v>0</v>
      </c>
      <c r="I1358" s="299">
        <v>0</v>
      </c>
      <c r="J1358" s="14">
        <v>12.727273</v>
      </c>
      <c r="L1358" t="s">
        <v>173</v>
      </c>
      <c r="M1358" t="s">
        <v>173</v>
      </c>
      <c r="N1358" t="s">
        <v>173</v>
      </c>
      <c r="O1358" s="2">
        <v>378</v>
      </c>
      <c r="P1358" s="27">
        <v>4.5175053331660182E-4</v>
      </c>
      <c r="Q1358" s="14">
        <v>129.69696969696901</v>
      </c>
      <c r="R1358" s="2">
        <v>174</v>
      </c>
      <c r="S1358" s="27">
        <v>2.0138352798478745E-4</v>
      </c>
      <c r="T1358" s="14">
        <v>67.878784199999998</v>
      </c>
      <c r="V1358" t="s">
        <v>173</v>
      </c>
      <c r="W1358" t="s">
        <v>173</v>
      </c>
      <c r="X1358" t="s">
        <v>173</v>
      </c>
      <c r="Y1358" s="2">
        <v>5831</v>
      </c>
      <c r="Z1358" s="27">
        <v>0</v>
      </c>
      <c r="AA1358" s="14">
        <v>380</v>
      </c>
      <c r="AB1358" s="2">
        <v>4921</v>
      </c>
      <c r="AC1358" s="27">
        <v>0</v>
      </c>
      <c r="AD1358" s="14">
        <v>456.97</v>
      </c>
    </row>
    <row r="1359" spans="1:31" x14ac:dyDescent="0.3">
      <c r="A1359" t="s">
        <v>2036</v>
      </c>
      <c r="B1359" t="s">
        <v>173</v>
      </c>
      <c r="C1359" t="s">
        <v>173</v>
      </c>
      <c r="D1359" t="s">
        <v>173</v>
      </c>
      <c r="E1359" s="2">
        <v>819</v>
      </c>
      <c r="F1359" s="299">
        <v>6.737967914438503E-2</v>
      </c>
      <c r="G1359" s="14">
        <v>114.54545454545401</v>
      </c>
      <c r="H1359" s="2">
        <v>482</v>
      </c>
      <c r="I1359" s="299">
        <v>4.0089827829992514E-2</v>
      </c>
      <c r="J1359" s="14">
        <v>112.727272</v>
      </c>
      <c r="L1359" t="s">
        <v>173</v>
      </c>
      <c r="M1359" t="s">
        <v>173</v>
      </c>
      <c r="N1359" t="s">
        <v>173</v>
      </c>
      <c r="O1359" s="2">
        <v>36475</v>
      </c>
      <c r="P1359" s="27">
        <v>4.3591536250590084E-2</v>
      </c>
      <c r="Q1359" s="14">
        <v>137.575757575757</v>
      </c>
      <c r="R1359" s="2">
        <v>35132</v>
      </c>
      <c r="S1359" s="27">
        <v>4.0660954627365242E-2</v>
      </c>
      <c r="T1359" s="14">
        <v>69.696969999999993</v>
      </c>
      <c r="V1359" t="s">
        <v>173</v>
      </c>
      <c r="W1359" t="s">
        <v>173</v>
      </c>
      <c r="X1359" t="s">
        <v>173</v>
      </c>
      <c r="Y1359" s="2">
        <v>1277829</v>
      </c>
      <c r="Z1359" s="27">
        <v>3.4000000000000002E-2</v>
      </c>
      <c r="AA1359" s="14">
        <v>453.94</v>
      </c>
      <c r="AB1359" s="2">
        <v>1228017</v>
      </c>
      <c r="AC1359" s="27">
        <v>3.2000000000000001E-2</v>
      </c>
      <c r="AD1359" s="14">
        <v>609.70000000000005</v>
      </c>
    </row>
    <row r="1360" spans="1:31" x14ac:dyDescent="0.3">
      <c r="A1360" t="s">
        <v>2028</v>
      </c>
      <c r="B1360" t="s">
        <v>173</v>
      </c>
      <c r="C1360" t="s">
        <v>173</v>
      </c>
      <c r="D1360" t="s">
        <v>173</v>
      </c>
      <c r="E1360" s="2">
        <v>1739</v>
      </c>
      <c r="F1360" s="299">
        <v>0.14306869600987249</v>
      </c>
      <c r="G1360" s="14">
        <v>135.15151515151501</v>
      </c>
      <c r="H1360" s="2">
        <v>1812</v>
      </c>
      <c r="I1360" s="299">
        <v>0.15071113698744074</v>
      </c>
      <c r="J1360" s="14">
        <v>160.606064</v>
      </c>
      <c r="L1360" t="s">
        <v>173</v>
      </c>
      <c r="M1360" t="s">
        <v>173</v>
      </c>
      <c r="N1360" t="s">
        <v>173</v>
      </c>
      <c r="O1360" s="2">
        <v>92956</v>
      </c>
      <c r="P1360" s="27">
        <v>0.11109238776449216</v>
      </c>
      <c r="Q1360" s="14">
        <v>55.757575757575701</v>
      </c>
      <c r="R1360" s="2">
        <v>95551</v>
      </c>
      <c r="S1360" s="27">
        <v>0.11058849127858865</v>
      </c>
      <c r="T1360" s="14">
        <v>56.969695999999999</v>
      </c>
      <c r="V1360" t="s">
        <v>173</v>
      </c>
      <c r="W1360" t="s">
        <v>173</v>
      </c>
      <c r="X1360" t="s">
        <v>173</v>
      </c>
      <c r="Y1360" s="2">
        <v>3391724</v>
      </c>
      <c r="Z1360" s="27">
        <v>8.8999999999999996E-2</v>
      </c>
      <c r="AA1360" s="14">
        <v>489.7</v>
      </c>
      <c r="AB1360" s="2">
        <v>3334728</v>
      </c>
      <c r="AC1360" s="27">
        <v>8.5999999999999993E-2</v>
      </c>
      <c r="AD1360" s="14">
        <v>715.76</v>
      </c>
    </row>
    <row r="1361" spans="1:30" x14ac:dyDescent="0.3">
      <c r="A1361" t="s">
        <v>2035</v>
      </c>
      <c r="B1361" t="s">
        <v>173</v>
      </c>
      <c r="C1361" t="s">
        <v>173</v>
      </c>
      <c r="D1361" t="s">
        <v>173</v>
      </c>
      <c r="E1361" s="2">
        <v>32</v>
      </c>
      <c r="F1361" s="299">
        <v>2.6326614561908677E-3</v>
      </c>
      <c r="G1361" s="14">
        <v>20</v>
      </c>
      <c r="H1361" s="2">
        <v>19</v>
      </c>
      <c r="I1361" s="299">
        <v>1.5803044165349747E-3</v>
      </c>
      <c r="J1361" s="14">
        <v>17.575758</v>
      </c>
      <c r="L1361" t="s">
        <v>173</v>
      </c>
      <c r="M1361" t="s">
        <v>173</v>
      </c>
      <c r="N1361" t="s">
        <v>173</v>
      </c>
      <c r="O1361" s="2">
        <v>903</v>
      </c>
      <c r="P1361" s="27">
        <v>1.07918182958966E-3</v>
      </c>
      <c r="Q1361" s="14">
        <v>156.969696969696</v>
      </c>
      <c r="R1361" s="2">
        <v>715</v>
      </c>
      <c r="S1361" s="27">
        <v>8.2752426729381051E-4</v>
      </c>
      <c r="T1361" s="14">
        <v>124.848488</v>
      </c>
      <c r="V1361" t="s">
        <v>173</v>
      </c>
      <c r="W1361" t="s">
        <v>173</v>
      </c>
      <c r="X1361" t="s">
        <v>173</v>
      </c>
      <c r="Y1361" s="2">
        <v>26272</v>
      </c>
      <c r="Z1361" s="27">
        <v>1E-3</v>
      </c>
      <c r="AA1361" s="14">
        <v>687.27</v>
      </c>
      <c r="AB1361" s="2">
        <v>26568</v>
      </c>
      <c r="AC1361" s="27">
        <v>1E-3</v>
      </c>
      <c r="AD1361" s="14">
        <v>805.45</v>
      </c>
    </row>
    <row r="1362" spans="1:30" x14ac:dyDescent="0.3">
      <c r="A1362" t="s">
        <v>2036</v>
      </c>
      <c r="B1362" t="s">
        <v>173</v>
      </c>
      <c r="C1362" t="s">
        <v>173</v>
      </c>
      <c r="D1362" t="s">
        <v>173</v>
      </c>
      <c r="E1362" s="2">
        <v>1707</v>
      </c>
      <c r="F1362" s="299">
        <v>0.14043603455368162</v>
      </c>
      <c r="G1362" s="14">
        <v>136.969696969696</v>
      </c>
      <c r="H1362" s="2">
        <v>1793</v>
      </c>
      <c r="I1362" s="299">
        <v>0.14913083257090576</v>
      </c>
      <c r="J1362" s="14">
        <v>159.393936</v>
      </c>
      <c r="L1362" t="s">
        <v>173</v>
      </c>
      <c r="M1362" t="s">
        <v>173</v>
      </c>
      <c r="N1362" t="s">
        <v>173</v>
      </c>
      <c r="O1362" s="2">
        <v>92053</v>
      </c>
      <c r="P1362" s="27">
        <v>0.11001320593490251</v>
      </c>
      <c r="Q1362" s="14">
        <v>172.12121212121201</v>
      </c>
      <c r="R1362" s="2">
        <v>94836</v>
      </c>
      <c r="S1362" s="27">
        <v>0.10976096701129484</v>
      </c>
      <c r="T1362" s="14">
        <v>143.03030000000001</v>
      </c>
      <c r="V1362" t="s">
        <v>173</v>
      </c>
      <c r="W1362" t="s">
        <v>173</v>
      </c>
      <c r="X1362" t="s">
        <v>173</v>
      </c>
      <c r="Y1362" s="2">
        <v>3365452</v>
      </c>
      <c r="Z1362" s="27">
        <v>8.8999999999999996E-2</v>
      </c>
      <c r="AA1362" s="14">
        <v>890.3</v>
      </c>
      <c r="AB1362" s="2">
        <v>3308160</v>
      </c>
      <c r="AC1362" s="27">
        <v>8.5000000000000006E-2</v>
      </c>
      <c r="AD1362" s="14">
        <v>1076.3599999999999</v>
      </c>
    </row>
    <row r="1363" spans="1:30" x14ac:dyDescent="0.3">
      <c r="A1363" t="s">
        <v>2029</v>
      </c>
      <c r="B1363" t="s">
        <v>173</v>
      </c>
      <c r="C1363" t="s">
        <v>173</v>
      </c>
      <c r="D1363" t="s">
        <v>173</v>
      </c>
      <c r="E1363" s="2">
        <v>1684</v>
      </c>
      <c r="F1363" s="299">
        <v>0.13854380913204442</v>
      </c>
      <c r="G1363" s="14">
        <v>143.636363636363</v>
      </c>
      <c r="H1363" s="2">
        <v>1619</v>
      </c>
      <c r="I1363" s="299">
        <v>0.13465857107211179</v>
      </c>
      <c r="J1363" s="14">
        <v>188.484848</v>
      </c>
      <c r="L1363" t="s">
        <v>173</v>
      </c>
      <c r="M1363" t="s">
        <v>173</v>
      </c>
      <c r="N1363" t="s">
        <v>173</v>
      </c>
      <c r="O1363" s="2">
        <v>108191</v>
      </c>
      <c r="P1363" s="27">
        <v>0.1292998464287208</v>
      </c>
      <c r="Q1363" s="14">
        <v>554.54545454545405</v>
      </c>
      <c r="R1363" s="2">
        <v>110616</v>
      </c>
      <c r="S1363" s="27">
        <v>0.12802436972163936</v>
      </c>
      <c r="T1363" s="14">
        <v>412.72726399999999</v>
      </c>
      <c r="V1363" t="s">
        <v>173</v>
      </c>
      <c r="W1363" t="s">
        <v>173</v>
      </c>
      <c r="X1363" t="s">
        <v>173</v>
      </c>
      <c r="Y1363" s="2">
        <v>4741790</v>
      </c>
      <c r="Z1363" s="27">
        <v>0.125</v>
      </c>
      <c r="AA1363" s="14">
        <v>1612.12</v>
      </c>
      <c r="AB1363" s="2">
        <v>4816407</v>
      </c>
      <c r="AC1363" s="27">
        <v>0.124</v>
      </c>
      <c r="AD1363" s="14">
        <v>1673.33</v>
      </c>
    </row>
    <row r="1364" spans="1:30" x14ac:dyDescent="0.3">
      <c r="A1364" t="s">
        <v>2035</v>
      </c>
      <c r="B1364" t="s">
        <v>173</v>
      </c>
      <c r="C1364" t="s">
        <v>173</v>
      </c>
      <c r="D1364" t="s">
        <v>173</v>
      </c>
      <c r="E1364" s="2">
        <v>34</v>
      </c>
      <c r="F1364" s="299">
        <v>2.7972027972027972E-3</v>
      </c>
      <c r="G1364" s="14">
        <v>22.424242424242401</v>
      </c>
      <c r="H1364" s="2">
        <v>0</v>
      </c>
      <c r="I1364" s="299">
        <v>0</v>
      </c>
      <c r="J1364" s="14">
        <v>12.727273</v>
      </c>
      <c r="L1364" t="s">
        <v>173</v>
      </c>
      <c r="M1364" t="s">
        <v>173</v>
      </c>
      <c r="N1364" t="s">
        <v>173</v>
      </c>
      <c r="O1364" s="2">
        <v>1252</v>
      </c>
      <c r="P1364" s="27">
        <v>1.496274253207369E-3</v>
      </c>
      <c r="Q1364" s="14">
        <v>190.90909090909</v>
      </c>
      <c r="R1364" s="2">
        <v>1143</v>
      </c>
      <c r="S1364" s="27">
        <v>1.3228814510724831E-3</v>
      </c>
      <c r="T1364" s="14">
        <v>193.939392</v>
      </c>
      <c r="V1364" t="s">
        <v>173</v>
      </c>
      <c r="W1364" t="s">
        <v>173</v>
      </c>
      <c r="X1364" t="s">
        <v>173</v>
      </c>
      <c r="Y1364" s="2">
        <v>42446</v>
      </c>
      <c r="Z1364" s="27">
        <v>1E-3</v>
      </c>
      <c r="AA1364" s="14">
        <v>1012.73</v>
      </c>
      <c r="AB1364" s="2">
        <v>47059</v>
      </c>
      <c r="AC1364" s="27">
        <v>1E-3</v>
      </c>
      <c r="AD1364" s="14">
        <v>1178.18</v>
      </c>
    </row>
    <row r="1365" spans="1:30" x14ac:dyDescent="0.3">
      <c r="A1365" t="s">
        <v>2036</v>
      </c>
      <c r="B1365" t="s">
        <v>173</v>
      </c>
      <c r="C1365" t="s">
        <v>173</v>
      </c>
      <c r="D1365" t="s">
        <v>173</v>
      </c>
      <c r="E1365" s="2">
        <v>1650</v>
      </c>
      <c r="F1365" s="299">
        <v>0.13574660633484162</v>
      </c>
      <c r="G1365" s="14">
        <v>140.60606060606</v>
      </c>
      <c r="H1365" s="2">
        <v>1619</v>
      </c>
      <c r="I1365" s="299">
        <v>0.13465857107211179</v>
      </c>
      <c r="J1365" s="14">
        <v>188.484848</v>
      </c>
      <c r="L1365" t="s">
        <v>173</v>
      </c>
      <c r="M1365" t="s">
        <v>173</v>
      </c>
      <c r="N1365" t="s">
        <v>173</v>
      </c>
      <c r="O1365" s="2">
        <v>106939</v>
      </c>
      <c r="P1365" s="27">
        <v>0.12780357217551344</v>
      </c>
      <c r="Q1365" s="14">
        <v>613.93939393939399</v>
      </c>
      <c r="R1365" s="2">
        <v>109473</v>
      </c>
      <c r="S1365" s="27">
        <v>0.12670148827056688</v>
      </c>
      <c r="T1365" s="14">
        <v>454.54544099999998</v>
      </c>
      <c r="V1365" t="s">
        <v>173</v>
      </c>
      <c r="W1365" t="s">
        <v>173</v>
      </c>
      <c r="X1365" t="s">
        <v>173</v>
      </c>
      <c r="Y1365" s="2">
        <v>4699344</v>
      </c>
      <c r="Z1365" s="27">
        <v>0.124</v>
      </c>
      <c r="AA1365" s="14">
        <v>1900.61</v>
      </c>
      <c r="AB1365" s="2">
        <v>4769348</v>
      </c>
      <c r="AC1365" s="27">
        <v>0.123</v>
      </c>
      <c r="AD1365" s="14">
        <v>2318.79</v>
      </c>
    </row>
    <row r="1366" spans="1:30" x14ac:dyDescent="0.3">
      <c r="A1366" t="s">
        <v>2030</v>
      </c>
      <c r="B1366" t="s">
        <v>173</v>
      </c>
      <c r="C1366" t="s">
        <v>173</v>
      </c>
      <c r="D1366" t="s">
        <v>173</v>
      </c>
      <c r="E1366" s="2">
        <v>1742</v>
      </c>
      <c r="F1366" s="299">
        <v>0.14331550802139037</v>
      </c>
      <c r="G1366" s="14">
        <v>111.515151515151</v>
      </c>
      <c r="H1366" s="2">
        <v>1677</v>
      </c>
      <c r="I1366" s="299">
        <v>0.13948265823837644</v>
      </c>
      <c r="J1366" s="14">
        <v>130.909088</v>
      </c>
      <c r="L1366" t="s">
        <v>173</v>
      </c>
      <c r="M1366" t="s">
        <v>173</v>
      </c>
      <c r="N1366" t="s">
        <v>173</v>
      </c>
      <c r="O1366" s="2">
        <v>142034</v>
      </c>
      <c r="P1366" s="27">
        <v>0.16974586044732864</v>
      </c>
      <c r="Q1366" s="14">
        <v>511.51515151515099</v>
      </c>
      <c r="R1366" s="2">
        <v>144586</v>
      </c>
      <c r="S1366" s="27">
        <v>0.16734045274257744</v>
      </c>
      <c r="T1366" s="14">
        <v>559.39390000000003</v>
      </c>
      <c r="V1366" t="s">
        <v>173</v>
      </c>
      <c r="W1366" t="s">
        <v>173</v>
      </c>
      <c r="X1366" t="s">
        <v>173</v>
      </c>
      <c r="Y1366" s="2">
        <v>7195146</v>
      </c>
      <c r="Z1366" s="27">
        <v>0.19</v>
      </c>
      <c r="AA1366" s="14">
        <v>1241.21</v>
      </c>
      <c r="AB1366" s="2">
        <v>7309447</v>
      </c>
      <c r="AC1366" s="27">
        <v>0.188</v>
      </c>
      <c r="AD1366" s="14">
        <v>1505.45</v>
      </c>
    </row>
    <row r="1367" spans="1:30" x14ac:dyDescent="0.3">
      <c r="A1367" t="s">
        <v>2035</v>
      </c>
      <c r="B1367" t="s">
        <v>173</v>
      </c>
      <c r="C1367" t="s">
        <v>173</v>
      </c>
      <c r="D1367" t="s">
        <v>173</v>
      </c>
      <c r="E1367" s="2">
        <v>37</v>
      </c>
      <c r="F1367" s="299">
        <v>3.0440148087206909E-3</v>
      </c>
      <c r="G1367" s="14">
        <v>21.2121212121212</v>
      </c>
      <c r="H1367" s="2">
        <v>16</v>
      </c>
      <c r="I1367" s="299">
        <v>1.330782666555768E-3</v>
      </c>
      <c r="J1367" s="14">
        <v>9.0909089999999999</v>
      </c>
      <c r="L1367" t="s">
        <v>173</v>
      </c>
      <c r="M1367" t="s">
        <v>173</v>
      </c>
      <c r="N1367" t="s">
        <v>173</v>
      </c>
      <c r="O1367" s="2">
        <v>3859</v>
      </c>
      <c r="P1367" s="27">
        <v>4.6119188044147262E-3</v>
      </c>
      <c r="Q1367" s="14">
        <v>260</v>
      </c>
      <c r="R1367" s="2">
        <v>3349</v>
      </c>
      <c r="S1367" s="27">
        <v>3.8760542254083516E-3</v>
      </c>
      <c r="T1367" s="14">
        <v>315.75756799999999</v>
      </c>
      <c r="V1367" t="s">
        <v>173</v>
      </c>
      <c r="W1367" t="s">
        <v>173</v>
      </c>
      <c r="X1367" t="s">
        <v>173</v>
      </c>
      <c r="Y1367" s="2">
        <v>139299</v>
      </c>
      <c r="Z1367" s="27">
        <v>4.0000000000000001E-3</v>
      </c>
      <c r="AA1367" s="14">
        <v>1644.24</v>
      </c>
      <c r="AB1367" s="2">
        <v>131775</v>
      </c>
      <c r="AC1367" s="27">
        <v>3.0000000000000001E-3</v>
      </c>
      <c r="AD1367" s="14">
        <v>1930.91</v>
      </c>
    </row>
    <row r="1368" spans="1:30" x14ac:dyDescent="0.3">
      <c r="A1368" t="s">
        <v>2036</v>
      </c>
      <c r="B1368" t="s">
        <v>173</v>
      </c>
      <c r="C1368" t="s">
        <v>173</v>
      </c>
      <c r="D1368" t="s">
        <v>173</v>
      </c>
      <c r="E1368" s="2">
        <v>1705</v>
      </c>
      <c r="F1368" s="299">
        <v>0.14027149321266968</v>
      </c>
      <c r="G1368" s="14">
        <v>110.90909090909</v>
      </c>
      <c r="H1368" s="2">
        <v>1661</v>
      </c>
      <c r="I1368" s="299">
        <v>0.13815187557182068</v>
      </c>
      <c r="J1368" s="14">
        <v>132.121216</v>
      </c>
      <c r="L1368" t="s">
        <v>173</v>
      </c>
      <c r="M1368" t="s">
        <v>173</v>
      </c>
      <c r="N1368" t="s">
        <v>173</v>
      </c>
      <c r="O1368" s="2">
        <v>138175</v>
      </c>
      <c r="P1368" s="27">
        <v>0.16513394164291392</v>
      </c>
      <c r="Q1368" s="14">
        <v>566.66666666666595</v>
      </c>
      <c r="R1368" s="2">
        <v>141237</v>
      </c>
      <c r="S1368" s="27">
        <v>0.1634643985171691</v>
      </c>
      <c r="T1368" s="14">
        <v>631.51513699999998</v>
      </c>
      <c r="V1368" t="s">
        <v>173</v>
      </c>
      <c r="W1368" t="s">
        <v>173</v>
      </c>
      <c r="X1368" t="s">
        <v>173</v>
      </c>
      <c r="Y1368" s="2">
        <v>7055847</v>
      </c>
      <c r="Z1368" s="27">
        <v>0.186</v>
      </c>
      <c r="AA1368" s="14">
        <v>2011.52</v>
      </c>
      <c r="AB1368" s="2">
        <v>7177672</v>
      </c>
      <c r="AC1368" s="27">
        <v>0.185</v>
      </c>
      <c r="AD1368" s="14">
        <v>2534.5500000000002</v>
      </c>
    </row>
    <row r="1369" spans="1:30" x14ac:dyDescent="0.3">
      <c r="A1369" t="s">
        <v>2031</v>
      </c>
      <c r="B1369" t="s">
        <v>173</v>
      </c>
      <c r="C1369" t="s">
        <v>173</v>
      </c>
      <c r="D1369" t="s">
        <v>173</v>
      </c>
      <c r="E1369" s="2">
        <v>251</v>
      </c>
      <c r="F1369" s="299">
        <v>2.0649938296997121E-2</v>
      </c>
      <c r="G1369" s="14">
        <v>54.545454545454497</v>
      </c>
      <c r="H1369" s="2">
        <v>233</v>
      </c>
      <c r="I1369" s="299">
        <v>1.9379522581718375E-2</v>
      </c>
      <c r="J1369" s="14">
        <v>53.3333321</v>
      </c>
      <c r="L1369" t="s">
        <v>173</v>
      </c>
      <c r="M1369" t="s">
        <v>173</v>
      </c>
      <c r="N1369" t="s">
        <v>173</v>
      </c>
      <c r="O1369" s="2">
        <v>23283</v>
      </c>
      <c r="P1369" s="27">
        <v>2.782568165928688E-2</v>
      </c>
      <c r="Q1369" s="14">
        <v>49.090909090909101</v>
      </c>
      <c r="R1369" s="2">
        <v>27950</v>
      </c>
      <c r="S1369" s="27">
        <v>3.2348675903303502E-2</v>
      </c>
      <c r="T1369" s="14">
        <v>89.090909999999994</v>
      </c>
      <c r="V1369" t="s">
        <v>173</v>
      </c>
      <c r="W1369" t="s">
        <v>173</v>
      </c>
      <c r="X1369" t="s">
        <v>173</v>
      </c>
      <c r="Y1369" s="2">
        <v>1235980</v>
      </c>
      <c r="Z1369" s="27">
        <v>3.3000000000000002E-2</v>
      </c>
      <c r="AA1369" s="14">
        <v>441.21</v>
      </c>
      <c r="AB1369" s="2">
        <v>1503403</v>
      </c>
      <c r="AC1369" s="27">
        <v>3.9E-2</v>
      </c>
      <c r="AD1369" s="14">
        <v>581.21</v>
      </c>
    </row>
    <row r="1370" spans="1:30" x14ac:dyDescent="0.3">
      <c r="A1370" t="s">
        <v>2035</v>
      </c>
      <c r="B1370" t="s">
        <v>173</v>
      </c>
      <c r="C1370" t="s">
        <v>173</v>
      </c>
      <c r="D1370" t="s">
        <v>173</v>
      </c>
      <c r="E1370" s="2">
        <v>17</v>
      </c>
      <c r="F1370" s="299">
        <v>1.3986013986013986E-3</v>
      </c>
      <c r="G1370" s="14">
        <v>13.9393939393939</v>
      </c>
      <c r="H1370" s="2">
        <v>0</v>
      </c>
      <c r="I1370" s="299">
        <v>0</v>
      </c>
      <c r="J1370" s="14">
        <v>12.727273</v>
      </c>
      <c r="L1370" t="s">
        <v>173</v>
      </c>
      <c r="M1370" t="s">
        <v>173</v>
      </c>
      <c r="N1370" t="s">
        <v>173</v>
      </c>
      <c r="O1370" s="2">
        <v>1050</v>
      </c>
      <c r="P1370" s="27">
        <v>1.2548625925461162E-3</v>
      </c>
      <c r="Q1370" s="14">
        <v>136.969696969696</v>
      </c>
      <c r="R1370" s="2">
        <v>1807</v>
      </c>
      <c r="S1370" s="27">
        <v>2.0913795118879938E-3</v>
      </c>
      <c r="T1370" s="14">
        <v>195.15152</v>
      </c>
      <c r="V1370" t="s">
        <v>173</v>
      </c>
      <c r="W1370" t="s">
        <v>173</v>
      </c>
      <c r="X1370" t="s">
        <v>173</v>
      </c>
      <c r="Y1370" s="2">
        <v>48856</v>
      </c>
      <c r="Z1370" s="27">
        <v>1E-3</v>
      </c>
      <c r="AA1370" s="14">
        <v>913.33</v>
      </c>
      <c r="AB1370" s="2">
        <v>59799</v>
      </c>
      <c r="AC1370" s="27">
        <v>2E-3</v>
      </c>
      <c r="AD1370" s="14">
        <v>1095.76</v>
      </c>
    </row>
    <row r="1371" spans="1:30" x14ac:dyDescent="0.3">
      <c r="A1371" t="s">
        <v>2036</v>
      </c>
      <c r="B1371" t="s">
        <v>173</v>
      </c>
      <c r="C1371" t="s">
        <v>173</v>
      </c>
      <c r="D1371" t="s">
        <v>173</v>
      </c>
      <c r="E1371" s="2">
        <v>234</v>
      </c>
      <c r="F1371" s="299">
        <v>1.9251336898395723E-2</v>
      </c>
      <c r="G1371" s="14">
        <v>55.151515151515099</v>
      </c>
      <c r="H1371" s="2">
        <v>233</v>
      </c>
      <c r="I1371" s="299">
        <v>1.9379522581718375E-2</v>
      </c>
      <c r="J1371" s="14">
        <v>53.3333321</v>
      </c>
      <c r="L1371" t="s">
        <v>173</v>
      </c>
      <c r="M1371" t="s">
        <v>173</v>
      </c>
      <c r="N1371" t="s">
        <v>173</v>
      </c>
      <c r="O1371" s="2">
        <v>22233</v>
      </c>
      <c r="P1371" s="27">
        <v>2.6570819066740765E-2</v>
      </c>
      <c r="Q1371" s="14">
        <v>145.45454545454501</v>
      </c>
      <c r="R1371" s="2">
        <v>26143</v>
      </c>
      <c r="S1371" s="27">
        <v>3.0257296391415507E-2</v>
      </c>
      <c r="T1371" s="14">
        <v>216.363632</v>
      </c>
      <c r="V1371" t="s">
        <v>173</v>
      </c>
      <c r="W1371" t="s">
        <v>173</v>
      </c>
      <c r="X1371" t="s">
        <v>173</v>
      </c>
      <c r="Y1371" s="2">
        <v>1187124</v>
      </c>
      <c r="Z1371" s="27">
        <v>3.1E-2</v>
      </c>
      <c r="AA1371" s="14">
        <v>1056.97</v>
      </c>
      <c r="AB1371" s="2">
        <v>1443604</v>
      </c>
      <c r="AC1371" s="27">
        <v>3.6999999999999998E-2</v>
      </c>
      <c r="AD1371" s="14">
        <v>1324.24</v>
      </c>
    </row>
    <row r="1372" spans="1:30" x14ac:dyDescent="0.3">
      <c r="A1372" t="s">
        <v>2032</v>
      </c>
      <c r="B1372" t="s">
        <v>173</v>
      </c>
      <c r="C1372" t="s">
        <v>173</v>
      </c>
      <c r="D1372" t="s">
        <v>173</v>
      </c>
      <c r="E1372" s="2">
        <v>61</v>
      </c>
      <c r="F1372" s="299">
        <v>5.0185109008638422E-3</v>
      </c>
      <c r="G1372" s="14">
        <v>17.5757575757575</v>
      </c>
      <c r="H1372" s="2">
        <v>80</v>
      </c>
      <c r="I1372" s="299">
        <v>6.653913332778841E-3</v>
      </c>
      <c r="J1372" s="14">
        <v>30.909089999999999</v>
      </c>
      <c r="L1372" t="s">
        <v>173</v>
      </c>
      <c r="M1372" t="s">
        <v>173</v>
      </c>
      <c r="N1372" t="s">
        <v>173</v>
      </c>
      <c r="O1372" s="2">
        <v>13981</v>
      </c>
      <c r="P1372" s="27">
        <v>1.6708794196559285E-2</v>
      </c>
      <c r="Q1372" s="14">
        <v>53.3333333333333</v>
      </c>
      <c r="R1372" s="2">
        <v>16375</v>
      </c>
      <c r="S1372" s="27">
        <v>1.8952041785924679E-2</v>
      </c>
      <c r="T1372" s="14">
        <v>86.060609999999997</v>
      </c>
      <c r="V1372" t="s">
        <v>173</v>
      </c>
      <c r="W1372" t="s">
        <v>173</v>
      </c>
      <c r="X1372" t="s">
        <v>173</v>
      </c>
      <c r="Y1372" s="2">
        <v>840432</v>
      </c>
      <c r="Z1372" s="27">
        <v>2.1999999999999999E-2</v>
      </c>
      <c r="AA1372" s="14">
        <v>598.17999999999995</v>
      </c>
      <c r="AB1372" s="2">
        <v>968078</v>
      </c>
      <c r="AC1372" s="27">
        <v>2.5000000000000001E-2</v>
      </c>
      <c r="AD1372" s="14">
        <v>536.36</v>
      </c>
    </row>
    <row r="1373" spans="1:30" x14ac:dyDescent="0.3">
      <c r="A1373" t="s">
        <v>2035</v>
      </c>
      <c r="B1373" t="s">
        <v>173</v>
      </c>
      <c r="C1373" t="s">
        <v>173</v>
      </c>
      <c r="D1373" t="s">
        <v>173</v>
      </c>
      <c r="E1373" s="2">
        <v>0</v>
      </c>
      <c r="F1373" s="299">
        <v>0</v>
      </c>
      <c r="G1373" s="14">
        <v>11.5151515151515</v>
      </c>
      <c r="H1373" s="2">
        <v>0</v>
      </c>
      <c r="I1373" s="299">
        <v>0</v>
      </c>
      <c r="J1373" s="14">
        <v>12.727273</v>
      </c>
      <c r="L1373" t="s">
        <v>173</v>
      </c>
      <c r="M1373" t="s">
        <v>173</v>
      </c>
      <c r="N1373" t="s">
        <v>173</v>
      </c>
      <c r="O1373" s="2">
        <v>1562</v>
      </c>
      <c r="P1373" s="27">
        <v>1.8667574948162224E-3</v>
      </c>
      <c r="Q1373" s="14">
        <v>192.12121212121201</v>
      </c>
      <c r="R1373" s="2">
        <v>1255</v>
      </c>
      <c r="S1373" s="27">
        <v>1.4525076300052197E-3</v>
      </c>
      <c r="T1373" s="14">
        <v>186.060608</v>
      </c>
      <c r="V1373" t="s">
        <v>173</v>
      </c>
      <c r="W1373" t="s">
        <v>173</v>
      </c>
      <c r="X1373" t="s">
        <v>173</v>
      </c>
      <c r="Y1373" s="2">
        <v>77212</v>
      </c>
      <c r="Z1373" s="27">
        <v>2E-3</v>
      </c>
      <c r="AA1373" s="14">
        <v>1093.94</v>
      </c>
      <c r="AB1373" s="2">
        <v>81660</v>
      </c>
      <c r="AC1373" s="27">
        <v>2E-3</v>
      </c>
      <c r="AD1373" s="14">
        <v>1179.3900000000001</v>
      </c>
    </row>
    <row r="1374" spans="1:30" x14ac:dyDescent="0.3">
      <c r="A1374" t="s">
        <v>2036</v>
      </c>
      <c r="B1374" t="s">
        <v>173</v>
      </c>
      <c r="C1374" t="s">
        <v>173</v>
      </c>
      <c r="D1374" t="s">
        <v>173</v>
      </c>
      <c r="E1374" s="2">
        <v>61</v>
      </c>
      <c r="F1374" s="299">
        <v>5.0185109008638422E-3</v>
      </c>
      <c r="G1374" s="14">
        <v>17.5757575757575</v>
      </c>
      <c r="H1374" s="2">
        <v>80</v>
      </c>
      <c r="I1374" s="299">
        <v>6.653913332778841E-3</v>
      </c>
      <c r="J1374" s="14">
        <v>30.909089999999999</v>
      </c>
      <c r="L1374" t="s">
        <v>173</v>
      </c>
      <c r="M1374" t="s">
        <v>173</v>
      </c>
      <c r="N1374" t="s">
        <v>173</v>
      </c>
      <c r="O1374" s="2">
        <v>12419</v>
      </c>
      <c r="P1374" s="27">
        <v>1.4842036701743064E-2</v>
      </c>
      <c r="Q1374" s="14">
        <v>189.09090909090901</v>
      </c>
      <c r="R1374" s="2">
        <v>15120</v>
      </c>
      <c r="S1374" s="27">
        <v>1.7499534155919462E-2</v>
      </c>
      <c r="T1374" s="14">
        <v>203.636368</v>
      </c>
      <c r="V1374" t="s">
        <v>173</v>
      </c>
      <c r="W1374" t="s">
        <v>173</v>
      </c>
      <c r="X1374" t="s">
        <v>173</v>
      </c>
      <c r="Y1374" s="2">
        <v>763220</v>
      </c>
      <c r="Z1374" s="27">
        <v>0.02</v>
      </c>
      <c r="AA1374" s="14">
        <v>1213.94</v>
      </c>
      <c r="AB1374" s="2">
        <v>886418</v>
      </c>
      <c r="AC1374" s="27">
        <v>2.3E-2</v>
      </c>
      <c r="AD1374" s="14">
        <v>1312.73</v>
      </c>
    </row>
    <row r="1375" spans="1:30" x14ac:dyDescent="0.3">
      <c r="A1375" t="s">
        <v>2033</v>
      </c>
      <c r="B1375" t="s">
        <v>173</v>
      </c>
      <c r="C1375" t="s">
        <v>173</v>
      </c>
      <c r="D1375" t="s">
        <v>173</v>
      </c>
      <c r="E1375" s="2">
        <v>5859</v>
      </c>
      <c r="F1375" s="299">
        <v>0.48202385849444673</v>
      </c>
      <c r="G1375" s="14">
        <v>173.939393939393</v>
      </c>
      <c r="H1375" s="2">
        <v>6120</v>
      </c>
      <c r="I1375" s="299">
        <v>0.50902436995758127</v>
      </c>
      <c r="J1375" s="14">
        <v>214.545456</v>
      </c>
      <c r="L1375" t="s">
        <v>173</v>
      </c>
      <c r="M1375" t="s">
        <v>173</v>
      </c>
      <c r="N1375" t="s">
        <v>173</v>
      </c>
      <c r="O1375" s="2">
        <v>419447</v>
      </c>
      <c r="P1375" s="27">
        <v>0.50128414271970556</v>
      </c>
      <c r="Q1375" s="14">
        <v>146.06060606060601</v>
      </c>
      <c r="R1375" s="2">
        <v>433639</v>
      </c>
      <c r="S1375" s="27">
        <v>0.5018836304126163</v>
      </c>
      <c r="T1375" s="14">
        <v>141.81817599999999</v>
      </c>
      <c r="V1375" t="s">
        <v>173</v>
      </c>
      <c r="W1375" t="s">
        <v>173</v>
      </c>
      <c r="X1375" t="s">
        <v>173</v>
      </c>
      <c r="Y1375" s="2">
        <v>19223580</v>
      </c>
      <c r="Z1375" s="27">
        <v>0.50700000000000001</v>
      </c>
      <c r="AA1375" s="14">
        <v>1242.42</v>
      </c>
      <c r="AB1375" s="2">
        <v>19673725</v>
      </c>
      <c r="AC1375" s="27">
        <v>0.50700000000000001</v>
      </c>
      <c r="AD1375" s="14">
        <v>1580</v>
      </c>
    </row>
    <row r="1376" spans="1:30" x14ac:dyDescent="0.3">
      <c r="A1376" t="s">
        <v>183</v>
      </c>
      <c r="B1376" t="s">
        <v>173</v>
      </c>
      <c r="C1376" t="s">
        <v>173</v>
      </c>
      <c r="D1376" t="s">
        <v>173</v>
      </c>
      <c r="E1376" s="2">
        <v>691</v>
      </c>
      <c r="F1376" s="299">
        <v>5.6849033319621552E-2</v>
      </c>
      <c r="G1376" s="14">
        <v>102.424242424242</v>
      </c>
      <c r="H1376" s="2">
        <v>481</v>
      </c>
      <c r="I1376" s="299">
        <v>4.0006653913332781E-2</v>
      </c>
      <c r="J1376" s="14">
        <v>109.090912</v>
      </c>
      <c r="L1376" t="s">
        <v>173</v>
      </c>
      <c r="M1376" t="s">
        <v>173</v>
      </c>
      <c r="N1376" t="s">
        <v>173</v>
      </c>
      <c r="O1376" s="2">
        <v>35741</v>
      </c>
      <c r="P1376" s="27">
        <v>4.2714327543038798E-2</v>
      </c>
      <c r="Q1376" s="14">
        <v>14.545454545454501</v>
      </c>
      <c r="R1376" s="2">
        <v>33758</v>
      </c>
      <c r="S1376" s="27">
        <v>3.9070719182243994E-2</v>
      </c>
      <c r="T1376" s="14">
        <v>17.575758</v>
      </c>
      <c r="V1376" t="s">
        <v>173</v>
      </c>
      <c r="W1376" t="s">
        <v>173</v>
      </c>
      <c r="X1376" t="s">
        <v>173</v>
      </c>
      <c r="Y1376" s="2">
        <v>1227959</v>
      </c>
      <c r="Z1376" s="27">
        <v>3.2000000000000001E-2</v>
      </c>
      <c r="AA1376" s="14">
        <v>301.82</v>
      </c>
      <c r="AB1376" s="2">
        <v>1175933</v>
      </c>
      <c r="AC1376" s="27">
        <v>0.03</v>
      </c>
      <c r="AD1376" s="14">
        <v>451.52</v>
      </c>
    </row>
    <row r="1377" spans="1:30" x14ac:dyDescent="0.3">
      <c r="A1377" t="s">
        <v>2035</v>
      </c>
      <c r="B1377" t="s">
        <v>173</v>
      </c>
      <c r="C1377" t="s">
        <v>173</v>
      </c>
      <c r="D1377" t="s">
        <v>173</v>
      </c>
      <c r="E1377" s="2">
        <v>0</v>
      </c>
      <c r="F1377" s="299">
        <v>0</v>
      </c>
      <c r="G1377" s="14">
        <v>11.5151515151515</v>
      </c>
      <c r="H1377" s="2">
        <v>0</v>
      </c>
      <c r="I1377" s="299">
        <v>0</v>
      </c>
      <c r="J1377" s="14">
        <v>12.727273</v>
      </c>
      <c r="L1377" t="s">
        <v>173</v>
      </c>
      <c r="M1377" t="s">
        <v>173</v>
      </c>
      <c r="N1377" t="s">
        <v>173</v>
      </c>
      <c r="O1377" s="2">
        <v>100</v>
      </c>
      <c r="P1377" s="27">
        <v>1.1951072309963011E-4</v>
      </c>
      <c r="Q1377" s="14">
        <v>44.2424242424242</v>
      </c>
      <c r="R1377" s="2">
        <v>350</v>
      </c>
      <c r="S1377" s="27">
        <v>4.0508180916480233E-4</v>
      </c>
      <c r="T1377" s="14">
        <v>121.818184</v>
      </c>
      <c r="V1377" t="s">
        <v>173</v>
      </c>
      <c r="W1377" t="s">
        <v>173</v>
      </c>
      <c r="X1377" t="s">
        <v>173</v>
      </c>
      <c r="Y1377" s="2">
        <v>4646</v>
      </c>
      <c r="Z1377" s="27">
        <v>0</v>
      </c>
      <c r="AA1377" s="14">
        <v>343.64</v>
      </c>
      <c r="AB1377" s="2">
        <v>4564</v>
      </c>
      <c r="AC1377" s="27">
        <v>0</v>
      </c>
      <c r="AD1377" s="14">
        <v>341.82</v>
      </c>
    </row>
    <row r="1378" spans="1:30" x14ac:dyDescent="0.3">
      <c r="A1378" t="s">
        <v>2036</v>
      </c>
      <c r="B1378" t="s">
        <v>173</v>
      </c>
      <c r="C1378" t="s">
        <v>173</v>
      </c>
      <c r="D1378" t="s">
        <v>173</v>
      </c>
      <c r="E1378" s="2">
        <v>691</v>
      </c>
      <c r="F1378" s="299">
        <v>5.6849033319621552E-2</v>
      </c>
      <c r="G1378" s="14">
        <v>102.424242424242</v>
      </c>
      <c r="H1378" s="2">
        <v>481</v>
      </c>
      <c r="I1378" s="299">
        <v>4.0006653913332781E-2</v>
      </c>
      <c r="J1378" s="14">
        <v>109.090912</v>
      </c>
      <c r="L1378" t="s">
        <v>173</v>
      </c>
      <c r="M1378" t="s">
        <v>173</v>
      </c>
      <c r="N1378" t="s">
        <v>173</v>
      </c>
      <c r="O1378" s="2">
        <v>35641</v>
      </c>
      <c r="P1378" s="27">
        <v>4.2594816819939166E-2</v>
      </c>
      <c r="Q1378" s="14">
        <v>46.6666666666666</v>
      </c>
      <c r="R1378" s="2">
        <v>33408</v>
      </c>
      <c r="S1378" s="27">
        <v>3.8665637373079188E-2</v>
      </c>
      <c r="T1378" s="14">
        <v>121.818184</v>
      </c>
      <c r="V1378" t="s">
        <v>173</v>
      </c>
      <c r="W1378" t="s">
        <v>173</v>
      </c>
      <c r="X1378" t="s">
        <v>173</v>
      </c>
      <c r="Y1378" s="2">
        <v>1223313</v>
      </c>
      <c r="Z1378" s="27">
        <v>3.2000000000000001E-2</v>
      </c>
      <c r="AA1378" s="14">
        <v>433.33</v>
      </c>
      <c r="AB1378" s="2">
        <v>1171369</v>
      </c>
      <c r="AC1378" s="27">
        <v>0.03</v>
      </c>
      <c r="AD1378" s="14">
        <v>599.39</v>
      </c>
    </row>
    <row r="1379" spans="1:30" x14ac:dyDescent="0.3">
      <c r="A1379" t="s">
        <v>2028</v>
      </c>
      <c r="B1379" t="s">
        <v>173</v>
      </c>
      <c r="C1379" t="s">
        <v>173</v>
      </c>
      <c r="D1379" t="s">
        <v>173</v>
      </c>
      <c r="E1379" s="2">
        <v>1620</v>
      </c>
      <c r="F1379" s="299">
        <v>0.13327848621966268</v>
      </c>
      <c r="G1379" s="14">
        <v>148.48484848484799</v>
      </c>
      <c r="H1379" s="2">
        <v>1802</v>
      </c>
      <c r="I1379" s="299">
        <v>0.14987939782084339</v>
      </c>
      <c r="J1379" s="14">
        <v>173.33332799999999</v>
      </c>
      <c r="L1379" t="s">
        <v>173</v>
      </c>
      <c r="M1379" t="s">
        <v>173</v>
      </c>
      <c r="N1379" t="s">
        <v>173</v>
      </c>
      <c r="O1379" s="2">
        <v>89972</v>
      </c>
      <c r="P1379" s="27">
        <v>0.1075261877871992</v>
      </c>
      <c r="Q1379" s="14">
        <v>38.181818181818102</v>
      </c>
      <c r="R1379" s="2">
        <v>93141</v>
      </c>
      <c r="S1379" s="27">
        <v>0.10779921367833958</v>
      </c>
      <c r="T1379" s="14">
        <v>29.090910000000001</v>
      </c>
      <c r="V1379" t="s">
        <v>173</v>
      </c>
      <c r="W1379" t="s">
        <v>173</v>
      </c>
      <c r="X1379" t="s">
        <v>173</v>
      </c>
      <c r="Y1379" s="2">
        <v>3255518</v>
      </c>
      <c r="Z1379" s="27">
        <v>8.5999999999999993E-2</v>
      </c>
      <c r="AA1379" s="14">
        <v>412.73</v>
      </c>
      <c r="AB1379" s="2">
        <v>3199308</v>
      </c>
      <c r="AC1379" s="27">
        <v>8.2000000000000003E-2</v>
      </c>
      <c r="AD1379" s="14">
        <v>523.03</v>
      </c>
    </row>
    <row r="1380" spans="1:30" x14ac:dyDescent="0.3">
      <c r="A1380" t="s">
        <v>2035</v>
      </c>
      <c r="B1380" t="s">
        <v>173</v>
      </c>
      <c r="C1380" t="s">
        <v>173</v>
      </c>
      <c r="D1380" t="s">
        <v>173</v>
      </c>
      <c r="E1380" s="2">
        <v>13</v>
      </c>
      <c r="F1380" s="299">
        <v>1.0695187165775401E-3</v>
      </c>
      <c r="G1380" s="14">
        <v>12.7272727272727</v>
      </c>
      <c r="H1380" s="2">
        <v>43</v>
      </c>
      <c r="I1380" s="299">
        <v>3.5764784163686268E-3</v>
      </c>
      <c r="J1380" s="14">
        <v>41.212119999999999</v>
      </c>
      <c r="L1380" t="s">
        <v>173</v>
      </c>
      <c r="M1380" t="s">
        <v>173</v>
      </c>
      <c r="N1380" t="s">
        <v>173</v>
      </c>
      <c r="O1380" s="2">
        <v>955</v>
      </c>
      <c r="P1380" s="27">
        <v>1.1413274056014677E-3</v>
      </c>
      <c r="Q1380" s="14">
        <v>144.24242424242399</v>
      </c>
      <c r="R1380" s="2">
        <v>1048</v>
      </c>
      <c r="S1380" s="27">
        <v>1.2129306742991795E-3</v>
      </c>
      <c r="T1380" s="14">
        <v>186.66667200000001</v>
      </c>
      <c r="V1380" t="s">
        <v>173</v>
      </c>
      <c r="W1380" t="s">
        <v>173</v>
      </c>
      <c r="X1380" t="s">
        <v>173</v>
      </c>
      <c r="Y1380" s="2">
        <v>23892</v>
      </c>
      <c r="Z1380" s="27">
        <v>1E-3</v>
      </c>
      <c r="AA1380" s="14">
        <v>687.27</v>
      </c>
      <c r="AB1380" s="2">
        <v>24795</v>
      </c>
      <c r="AC1380" s="27">
        <v>1E-3</v>
      </c>
      <c r="AD1380" s="14">
        <v>776.36</v>
      </c>
    </row>
    <row r="1381" spans="1:30" x14ac:dyDescent="0.3">
      <c r="A1381" t="s">
        <v>2036</v>
      </c>
      <c r="B1381" t="s">
        <v>173</v>
      </c>
      <c r="C1381" t="s">
        <v>173</v>
      </c>
      <c r="D1381" t="s">
        <v>173</v>
      </c>
      <c r="E1381" s="2">
        <v>1607</v>
      </c>
      <c r="F1381" s="299">
        <v>0.13220896750308514</v>
      </c>
      <c r="G1381" s="14">
        <v>147.87878787878699</v>
      </c>
      <c r="H1381" s="2">
        <v>1759</v>
      </c>
      <c r="I1381" s="299">
        <v>0.14630291940447476</v>
      </c>
      <c r="J1381" s="14">
        <v>181.21212800000001</v>
      </c>
      <c r="L1381" t="s">
        <v>173</v>
      </c>
      <c r="M1381" t="s">
        <v>173</v>
      </c>
      <c r="N1381" t="s">
        <v>173</v>
      </c>
      <c r="O1381" s="2">
        <v>89017</v>
      </c>
      <c r="P1381" s="27">
        <v>0.10638486038159774</v>
      </c>
      <c r="Q1381" s="14">
        <v>147.87878787878699</v>
      </c>
      <c r="R1381" s="2">
        <v>92093</v>
      </c>
      <c r="S1381" s="27">
        <v>0.1065862830040404</v>
      </c>
      <c r="T1381" s="14">
        <v>183.03030000000001</v>
      </c>
      <c r="V1381" t="s">
        <v>173</v>
      </c>
      <c r="W1381" t="s">
        <v>173</v>
      </c>
      <c r="X1381" t="s">
        <v>173</v>
      </c>
      <c r="Y1381" s="2">
        <v>3231626</v>
      </c>
      <c r="Z1381" s="27">
        <v>8.5000000000000006E-2</v>
      </c>
      <c r="AA1381" s="14">
        <v>753.94</v>
      </c>
      <c r="AB1381" s="2">
        <v>3174513</v>
      </c>
      <c r="AC1381" s="27">
        <v>8.2000000000000003E-2</v>
      </c>
      <c r="AD1381" s="14">
        <v>927.27</v>
      </c>
    </row>
    <row r="1382" spans="1:30" x14ac:dyDescent="0.3">
      <c r="A1382" t="s">
        <v>2029</v>
      </c>
      <c r="B1382" t="s">
        <v>173</v>
      </c>
      <c r="C1382" t="s">
        <v>173</v>
      </c>
      <c r="D1382" t="s">
        <v>173</v>
      </c>
      <c r="E1382" s="2">
        <v>1516</v>
      </c>
      <c r="F1382" s="299">
        <v>0.12472233648704237</v>
      </c>
      <c r="G1382" s="14">
        <v>107.272727272727</v>
      </c>
      <c r="H1382" s="2">
        <v>1646</v>
      </c>
      <c r="I1382" s="299">
        <v>0.13690426682192464</v>
      </c>
      <c r="J1382" s="14">
        <v>159.393936</v>
      </c>
      <c r="L1382" t="s">
        <v>173</v>
      </c>
      <c r="M1382" t="s">
        <v>173</v>
      </c>
      <c r="N1382" t="s">
        <v>173</v>
      </c>
      <c r="O1382" s="2">
        <v>102918</v>
      </c>
      <c r="P1382" s="27">
        <v>0.12299804599967733</v>
      </c>
      <c r="Q1382" s="14">
        <v>79.393939393939405</v>
      </c>
      <c r="R1382" s="2">
        <v>105873</v>
      </c>
      <c r="S1382" s="27">
        <v>0.12253493251915748</v>
      </c>
      <c r="T1382" s="14">
        <v>50.303031900000001</v>
      </c>
      <c r="V1382" t="s">
        <v>173</v>
      </c>
      <c r="W1382" t="s">
        <v>173</v>
      </c>
      <c r="X1382" t="s">
        <v>173</v>
      </c>
      <c r="Y1382" s="2">
        <v>4637444</v>
      </c>
      <c r="Z1382" s="27">
        <v>0.122</v>
      </c>
      <c r="AA1382" s="14">
        <v>757.58</v>
      </c>
      <c r="AB1382" s="2">
        <v>4690779</v>
      </c>
      <c r="AC1382" s="27">
        <v>0.121</v>
      </c>
      <c r="AD1382" s="14">
        <v>973.33</v>
      </c>
    </row>
    <row r="1383" spans="1:30" x14ac:dyDescent="0.3">
      <c r="A1383" t="s">
        <v>2035</v>
      </c>
      <c r="B1383" t="s">
        <v>173</v>
      </c>
      <c r="C1383" t="s">
        <v>173</v>
      </c>
      <c r="D1383" t="s">
        <v>173</v>
      </c>
      <c r="E1383" s="2">
        <v>42</v>
      </c>
      <c r="F1383" s="299">
        <v>3.4553681612505141E-3</v>
      </c>
      <c r="G1383" s="14">
        <v>23.636363636363601</v>
      </c>
      <c r="H1383" s="2">
        <v>0</v>
      </c>
      <c r="I1383" s="299">
        <v>0</v>
      </c>
      <c r="J1383" s="14">
        <v>12.727273</v>
      </c>
      <c r="L1383" t="s">
        <v>173</v>
      </c>
      <c r="M1383" t="s">
        <v>173</v>
      </c>
      <c r="N1383" t="s">
        <v>173</v>
      </c>
      <c r="O1383" s="2">
        <v>1261</v>
      </c>
      <c r="P1383" s="27">
        <v>1.5070302182863358E-3</v>
      </c>
      <c r="Q1383" s="14">
        <v>183.030303030303</v>
      </c>
      <c r="R1383" s="2">
        <v>1694</v>
      </c>
      <c r="S1383" s="27">
        <v>1.9605959563576431E-3</v>
      </c>
      <c r="T1383" s="14">
        <v>219.393936</v>
      </c>
      <c r="V1383" t="s">
        <v>173</v>
      </c>
      <c r="W1383" t="s">
        <v>173</v>
      </c>
      <c r="X1383" t="s">
        <v>173</v>
      </c>
      <c r="Y1383" s="2">
        <v>39782</v>
      </c>
      <c r="Z1383" s="27">
        <v>1E-3</v>
      </c>
      <c r="AA1383" s="14">
        <v>870.3</v>
      </c>
      <c r="AB1383" s="2">
        <v>49882</v>
      </c>
      <c r="AC1383" s="27">
        <v>1E-3</v>
      </c>
      <c r="AD1383" s="14">
        <v>1355.15</v>
      </c>
    </row>
    <row r="1384" spans="1:30" x14ac:dyDescent="0.3">
      <c r="A1384" t="s">
        <v>2036</v>
      </c>
      <c r="B1384" t="s">
        <v>173</v>
      </c>
      <c r="C1384" t="s">
        <v>173</v>
      </c>
      <c r="D1384" t="s">
        <v>173</v>
      </c>
      <c r="E1384" s="2">
        <v>1474</v>
      </c>
      <c r="F1384" s="299">
        <v>0.12126696832579185</v>
      </c>
      <c r="G1384" s="14">
        <v>109.69696969696901</v>
      </c>
      <c r="H1384" s="2">
        <v>1646</v>
      </c>
      <c r="I1384" s="299">
        <v>0.13690426682192464</v>
      </c>
      <c r="J1384" s="14">
        <v>159.393936</v>
      </c>
      <c r="L1384" t="s">
        <v>173</v>
      </c>
      <c r="M1384" t="s">
        <v>173</v>
      </c>
      <c r="N1384" t="s">
        <v>173</v>
      </c>
      <c r="O1384" s="2">
        <v>101657</v>
      </c>
      <c r="P1384" s="27">
        <v>0.12149101578139099</v>
      </c>
      <c r="Q1384" s="14">
        <v>206.666666666666</v>
      </c>
      <c r="R1384" s="2">
        <v>104179</v>
      </c>
      <c r="S1384" s="27">
        <v>0.12057433656279984</v>
      </c>
      <c r="T1384" s="14">
        <v>222.42424</v>
      </c>
      <c r="V1384" t="s">
        <v>173</v>
      </c>
      <c r="W1384" t="s">
        <v>173</v>
      </c>
      <c r="X1384" t="s">
        <v>173</v>
      </c>
      <c r="Y1384" s="2">
        <v>4597662</v>
      </c>
      <c r="Z1384" s="27">
        <v>0.121</v>
      </c>
      <c r="AA1384" s="14">
        <v>1292.1199999999999</v>
      </c>
      <c r="AB1384" s="2">
        <v>4640897</v>
      </c>
      <c r="AC1384" s="27">
        <v>0.11899999999999999</v>
      </c>
      <c r="AD1384" s="14">
        <v>1600.61</v>
      </c>
    </row>
    <row r="1385" spans="1:30" x14ac:dyDescent="0.3">
      <c r="A1385" t="s">
        <v>2030</v>
      </c>
      <c r="B1385" t="s">
        <v>173</v>
      </c>
      <c r="C1385" t="s">
        <v>173</v>
      </c>
      <c r="D1385" t="s">
        <v>173</v>
      </c>
      <c r="E1385" s="2">
        <v>1752</v>
      </c>
      <c r="F1385" s="299">
        <v>0.14413821472645003</v>
      </c>
      <c r="G1385" s="14">
        <v>81.212121212121204</v>
      </c>
      <c r="H1385" s="2">
        <v>1840</v>
      </c>
      <c r="I1385" s="299">
        <v>0.15304000665391335</v>
      </c>
      <c r="J1385" s="14">
        <v>145.454544</v>
      </c>
      <c r="L1385" t="s">
        <v>173</v>
      </c>
      <c r="M1385" t="s">
        <v>173</v>
      </c>
      <c r="N1385" t="s">
        <v>173</v>
      </c>
      <c r="O1385" s="2">
        <v>146233</v>
      </c>
      <c r="P1385" s="27">
        <v>0.17476411571028211</v>
      </c>
      <c r="Q1385" s="14">
        <v>83.636363636363598</v>
      </c>
      <c r="R1385" s="2">
        <v>149066</v>
      </c>
      <c r="S1385" s="27">
        <v>0.17252549989988691</v>
      </c>
      <c r="T1385" s="14">
        <v>64.848489999999998</v>
      </c>
      <c r="V1385" t="s">
        <v>173</v>
      </c>
      <c r="W1385" t="s">
        <v>173</v>
      </c>
      <c r="X1385" t="s">
        <v>173</v>
      </c>
      <c r="Y1385" s="2">
        <v>7477809</v>
      </c>
      <c r="Z1385" s="27">
        <v>0.19700000000000001</v>
      </c>
      <c r="AA1385" s="14">
        <v>717.58</v>
      </c>
      <c r="AB1385" s="2">
        <v>7530762</v>
      </c>
      <c r="AC1385" s="27">
        <v>0.19400000000000001</v>
      </c>
      <c r="AD1385" s="14">
        <v>807.88</v>
      </c>
    </row>
    <row r="1386" spans="1:30" x14ac:dyDescent="0.3">
      <c r="A1386" t="s">
        <v>2035</v>
      </c>
      <c r="B1386" t="s">
        <v>173</v>
      </c>
      <c r="C1386" t="s">
        <v>173</v>
      </c>
      <c r="D1386" t="s">
        <v>173</v>
      </c>
      <c r="E1386" s="2">
        <v>44</v>
      </c>
      <c r="F1386" s="299">
        <v>3.6199095022624436E-3</v>
      </c>
      <c r="G1386" s="14">
        <v>18.7878787878787</v>
      </c>
      <c r="H1386" s="2">
        <v>6</v>
      </c>
      <c r="I1386" s="299">
        <v>4.9904349995841301E-4</v>
      </c>
      <c r="J1386" s="14">
        <v>5.4545455</v>
      </c>
      <c r="L1386" t="s">
        <v>173</v>
      </c>
      <c r="M1386" t="s">
        <v>173</v>
      </c>
      <c r="N1386" t="s">
        <v>173</v>
      </c>
      <c r="O1386" s="2">
        <v>4088</v>
      </c>
      <c r="P1386" s="27">
        <v>4.885598360312879E-3</v>
      </c>
      <c r="Q1386" s="14">
        <v>238.18181818181799</v>
      </c>
      <c r="R1386" s="2">
        <v>3816</v>
      </c>
      <c r="S1386" s="27">
        <v>4.4165490964939592E-3</v>
      </c>
      <c r="T1386" s="14">
        <v>320.60604899999998</v>
      </c>
      <c r="V1386" t="s">
        <v>173</v>
      </c>
      <c r="W1386" t="s">
        <v>173</v>
      </c>
      <c r="X1386" t="s">
        <v>173</v>
      </c>
      <c r="Y1386" s="2">
        <v>146632</v>
      </c>
      <c r="Z1386" s="27">
        <v>4.0000000000000001E-3</v>
      </c>
      <c r="AA1386" s="14">
        <v>1829.09</v>
      </c>
      <c r="AB1386" s="2">
        <v>145286</v>
      </c>
      <c r="AC1386" s="27">
        <v>4.0000000000000001E-3</v>
      </c>
      <c r="AD1386" s="14">
        <v>1750.3</v>
      </c>
    </row>
    <row r="1387" spans="1:30" x14ac:dyDescent="0.3">
      <c r="A1387" t="s">
        <v>2036</v>
      </c>
      <c r="B1387" t="s">
        <v>173</v>
      </c>
      <c r="C1387" t="s">
        <v>173</v>
      </c>
      <c r="D1387" t="s">
        <v>173</v>
      </c>
      <c r="E1387" s="2">
        <v>1708</v>
      </c>
      <c r="F1387" s="299">
        <v>0.14051830522418757</v>
      </c>
      <c r="G1387" s="14">
        <v>83.030303030303003</v>
      </c>
      <c r="H1387" s="2">
        <v>1834</v>
      </c>
      <c r="I1387" s="299">
        <v>0.15254096315395491</v>
      </c>
      <c r="J1387" s="14">
        <v>146.66667200000001</v>
      </c>
      <c r="L1387" t="s">
        <v>173</v>
      </c>
      <c r="M1387" t="s">
        <v>173</v>
      </c>
      <c r="N1387" t="s">
        <v>173</v>
      </c>
      <c r="O1387" s="2">
        <v>142145</v>
      </c>
      <c r="P1387" s="27">
        <v>0.16987851734996923</v>
      </c>
      <c r="Q1387" s="14">
        <v>252.72727272727201</v>
      </c>
      <c r="R1387" s="2">
        <v>145250</v>
      </c>
      <c r="S1387" s="27">
        <v>0.16810895080339297</v>
      </c>
      <c r="T1387" s="14">
        <v>320</v>
      </c>
      <c r="V1387" t="s">
        <v>173</v>
      </c>
      <c r="W1387" t="s">
        <v>173</v>
      </c>
      <c r="X1387" t="s">
        <v>173</v>
      </c>
      <c r="Y1387" s="2">
        <v>7331177</v>
      </c>
      <c r="Z1387" s="27">
        <v>0.193</v>
      </c>
      <c r="AA1387" s="14">
        <v>1932.73</v>
      </c>
      <c r="AB1387" s="2">
        <v>7385476</v>
      </c>
      <c r="AC1387" s="27">
        <v>0.19</v>
      </c>
      <c r="AD1387" s="14">
        <v>1851.52</v>
      </c>
    </row>
    <row r="1388" spans="1:30" x14ac:dyDescent="0.3">
      <c r="A1388" t="s">
        <v>2031</v>
      </c>
      <c r="B1388" t="s">
        <v>173</v>
      </c>
      <c r="C1388" t="s">
        <v>173</v>
      </c>
      <c r="D1388" t="s">
        <v>173</v>
      </c>
      <c r="E1388" s="2">
        <v>212</v>
      </c>
      <c r="F1388" s="299">
        <v>1.7441382147264501E-2</v>
      </c>
      <c r="G1388" s="14">
        <v>34.545454545454497</v>
      </c>
      <c r="H1388" s="2">
        <v>285</v>
      </c>
      <c r="I1388" s="299">
        <v>2.3704566248024618E-2</v>
      </c>
      <c r="J1388" s="14">
        <v>51.515152</v>
      </c>
      <c r="L1388" t="s">
        <v>173</v>
      </c>
      <c r="M1388" t="s">
        <v>173</v>
      </c>
      <c r="N1388" t="s">
        <v>173</v>
      </c>
      <c r="O1388" s="2">
        <v>25599</v>
      </c>
      <c r="P1388" s="27">
        <v>3.0593550006274312E-2</v>
      </c>
      <c r="Q1388" s="14">
        <v>61.212121212121197</v>
      </c>
      <c r="R1388" s="2">
        <v>30817</v>
      </c>
      <c r="S1388" s="27">
        <v>3.5666874608662039E-2</v>
      </c>
      <c r="T1388" s="14">
        <v>48.484848</v>
      </c>
      <c r="V1388" t="s">
        <v>173</v>
      </c>
      <c r="W1388" t="s">
        <v>173</v>
      </c>
      <c r="X1388" t="s">
        <v>173</v>
      </c>
      <c r="Y1388" s="2">
        <v>1427224</v>
      </c>
      <c r="Z1388" s="27">
        <v>3.7999999999999999E-2</v>
      </c>
      <c r="AA1388" s="14">
        <v>443.64</v>
      </c>
      <c r="AB1388" s="2">
        <v>1735473</v>
      </c>
      <c r="AC1388" s="27">
        <v>4.4999999999999998E-2</v>
      </c>
      <c r="AD1388" s="14">
        <v>575.76</v>
      </c>
    </row>
    <row r="1389" spans="1:30" x14ac:dyDescent="0.3">
      <c r="A1389" t="s">
        <v>2035</v>
      </c>
      <c r="B1389" t="s">
        <v>173</v>
      </c>
      <c r="C1389" t="s">
        <v>173</v>
      </c>
      <c r="D1389" t="s">
        <v>173</v>
      </c>
      <c r="E1389" s="2">
        <v>26</v>
      </c>
      <c r="F1389" s="299">
        <v>2.1390374331550803E-3</v>
      </c>
      <c r="G1389" s="14">
        <v>13.9393939393939</v>
      </c>
      <c r="H1389" s="2">
        <v>0</v>
      </c>
      <c r="I1389" s="299">
        <v>0</v>
      </c>
      <c r="J1389" s="14">
        <v>12.727273</v>
      </c>
      <c r="L1389" t="s">
        <v>173</v>
      </c>
      <c r="M1389" t="s">
        <v>173</v>
      </c>
      <c r="N1389" t="s">
        <v>173</v>
      </c>
      <c r="O1389" s="2">
        <v>1281</v>
      </c>
      <c r="P1389" s="27">
        <v>1.5309323629062617E-3</v>
      </c>
      <c r="Q1389" s="14">
        <v>181.21212121212099</v>
      </c>
      <c r="R1389" s="2">
        <v>1558</v>
      </c>
      <c r="S1389" s="27">
        <v>1.8031927390821773E-3</v>
      </c>
      <c r="T1389" s="14">
        <v>175.75756799999999</v>
      </c>
      <c r="V1389" t="s">
        <v>173</v>
      </c>
      <c r="W1389" t="s">
        <v>173</v>
      </c>
      <c r="X1389" t="s">
        <v>173</v>
      </c>
      <c r="Y1389" s="2">
        <v>59577</v>
      </c>
      <c r="Z1389" s="27">
        <v>2E-3</v>
      </c>
      <c r="AA1389" s="14">
        <v>855.76</v>
      </c>
      <c r="AB1389" s="2">
        <v>67567</v>
      </c>
      <c r="AC1389" s="27">
        <v>2E-3</v>
      </c>
      <c r="AD1389" s="14">
        <v>1325.45</v>
      </c>
    </row>
    <row r="1390" spans="1:30" x14ac:dyDescent="0.3">
      <c r="A1390" t="s">
        <v>2036</v>
      </c>
      <c r="B1390" t="s">
        <v>173</v>
      </c>
      <c r="C1390" t="s">
        <v>173</v>
      </c>
      <c r="D1390" t="s">
        <v>173</v>
      </c>
      <c r="E1390" s="2">
        <v>186</v>
      </c>
      <c r="F1390" s="299">
        <v>1.530234471410942E-2</v>
      </c>
      <c r="G1390" s="14">
        <v>32.727272727272698</v>
      </c>
      <c r="H1390" s="2">
        <v>285</v>
      </c>
      <c r="I1390" s="299">
        <v>2.3704566248024618E-2</v>
      </c>
      <c r="J1390" s="14">
        <v>51.515152</v>
      </c>
      <c r="L1390" t="s">
        <v>173</v>
      </c>
      <c r="M1390" t="s">
        <v>173</v>
      </c>
      <c r="N1390" t="s">
        <v>173</v>
      </c>
      <c r="O1390" s="2">
        <v>24318</v>
      </c>
      <c r="P1390" s="27">
        <v>2.9062617643368052E-2</v>
      </c>
      <c r="Q1390" s="14">
        <v>188.48484848484799</v>
      </c>
      <c r="R1390" s="2">
        <v>29259</v>
      </c>
      <c r="S1390" s="27">
        <v>3.3863681869579859E-2</v>
      </c>
      <c r="T1390" s="14">
        <v>186.060608</v>
      </c>
      <c r="V1390" t="s">
        <v>173</v>
      </c>
      <c r="W1390" t="s">
        <v>173</v>
      </c>
      <c r="X1390" t="s">
        <v>173</v>
      </c>
      <c r="Y1390" s="2">
        <v>1367647</v>
      </c>
      <c r="Z1390" s="27">
        <v>3.5999999999999997E-2</v>
      </c>
      <c r="AA1390" s="14">
        <v>918.18</v>
      </c>
      <c r="AB1390" s="2">
        <v>1667906</v>
      </c>
      <c r="AC1390" s="27">
        <v>4.2999999999999997E-2</v>
      </c>
      <c r="AD1390" s="14">
        <v>1402.42</v>
      </c>
    </row>
    <row r="1391" spans="1:30" x14ac:dyDescent="0.3">
      <c r="A1391" t="s">
        <v>2032</v>
      </c>
      <c r="B1391" t="s">
        <v>173</v>
      </c>
      <c r="C1391" t="s">
        <v>173</v>
      </c>
      <c r="D1391" t="s">
        <v>173</v>
      </c>
      <c r="E1391" s="2">
        <v>68</v>
      </c>
      <c r="F1391" s="299">
        <v>5.5944055944055944E-3</v>
      </c>
      <c r="G1391" s="14">
        <v>26.6666666666666</v>
      </c>
      <c r="H1391" s="2">
        <v>66</v>
      </c>
      <c r="I1391" s="299">
        <v>5.4894784995425435E-3</v>
      </c>
      <c r="J1391" s="14">
        <v>25.454546000000001</v>
      </c>
      <c r="L1391" t="s">
        <v>173</v>
      </c>
      <c r="M1391" t="s">
        <v>173</v>
      </c>
      <c r="N1391" t="s">
        <v>173</v>
      </c>
      <c r="O1391" s="2">
        <v>18984</v>
      </c>
      <c r="P1391" s="27">
        <v>2.2687915673233781E-2</v>
      </c>
      <c r="Q1391" s="14">
        <v>101.818181818181</v>
      </c>
      <c r="R1391" s="2">
        <v>20984</v>
      </c>
      <c r="S1391" s="27">
        <v>2.428639052432632E-2</v>
      </c>
      <c r="T1391" s="14">
        <v>130.30302399999999</v>
      </c>
      <c r="V1391" t="s">
        <v>173</v>
      </c>
      <c r="W1391" t="s">
        <v>173</v>
      </c>
      <c r="X1391" t="s">
        <v>173</v>
      </c>
      <c r="Y1391" s="2">
        <v>1197626</v>
      </c>
      <c r="Z1391" s="27">
        <v>3.2000000000000001E-2</v>
      </c>
      <c r="AA1391" s="14">
        <v>640.61</v>
      </c>
      <c r="AB1391" s="2">
        <v>1341470</v>
      </c>
      <c r="AC1391" s="27">
        <v>3.5000000000000003E-2</v>
      </c>
      <c r="AD1391" s="14">
        <v>718.79</v>
      </c>
    </row>
    <row r="1392" spans="1:30" x14ac:dyDescent="0.3">
      <c r="A1392" t="s">
        <v>2035</v>
      </c>
      <c r="B1392" t="s">
        <v>173</v>
      </c>
      <c r="C1392" t="s">
        <v>173</v>
      </c>
      <c r="D1392" t="s">
        <v>173</v>
      </c>
      <c r="E1392" s="2">
        <v>0</v>
      </c>
      <c r="F1392" s="299">
        <v>0</v>
      </c>
      <c r="G1392" s="14">
        <v>11.5151515151515</v>
      </c>
      <c r="H1392" s="2">
        <v>4</v>
      </c>
      <c r="I1392" s="299">
        <v>3.32695666638942E-4</v>
      </c>
      <c r="J1392" s="14">
        <v>3.6363637400000002</v>
      </c>
      <c r="L1392" t="s">
        <v>173</v>
      </c>
      <c r="M1392" t="s">
        <v>173</v>
      </c>
      <c r="N1392" t="s">
        <v>173</v>
      </c>
      <c r="O1392" s="2">
        <v>2579</v>
      </c>
      <c r="P1392" s="27">
        <v>3.0821815487394608E-3</v>
      </c>
      <c r="Q1392" s="14">
        <v>215.15151515151501</v>
      </c>
      <c r="R1392" s="2">
        <v>2120</v>
      </c>
      <c r="S1392" s="27">
        <v>2.4536383869410883E-3</v>
      </c>
      <c r="T1392" s="14">
        <v>219.393936</v>
      </c>
      <c r="V1392" t="s">
        <v>173</v>
      </c>
      <c r="W1392" t="s">
        <v>173</v>
      </c>
      <c r="X1392" t="s">
        <v>173</v>
      </c>
      <c r="Y1392" s="2">
        <v>131599</v>
      </c>
      <c r="Z1392" s="27">
        <v>3.0000000000000001E-3</v>
      </c>
      <c r="AA1392" s="14">
        <v>1289.7</v>
      </c>
      <c r="AB1392" s="2">
        <v>134269</v>
      </c>
      <c r="AC1392" s="27">
        <v>3.0000000000000001E-3</v>
      </c>
      <c r="AD1392" s="14">
        <v>1576.36</v>
      </c>
    </row>
    <row r="1393" spans="1:31" x14ac:dyDescent="0.3">
      <c r="A1393" t="s">
        <v>2036</v>
      </c>
      <c r="B1393" t="s">
        <v>173</v>
      </c>
      <c r="C1393" t="s">
        <v>173</v>
      </c>
      <c r="D1393" t="s">
        <v>173</v>
      </c>
      <c r="E1393" s="2">
        <v>68</v>
      </c>
      <c r="F1393" s="299">
        <v>5.5944055944055944E-3</v>
      </c>
      <c r="G1393" s="14">
        <v>26.6666666666666</v>
      </c>
      <c r="H1393" s="2">
        <v>62</v>
      </c>
      <c r="I1393" s="299">
        <v>5.1567828329036015E-3</v>
      </c>
      <c r="J1393" s="14">
        <v>24.848483999999999</v>
      </c>
      <c r="L1393" t="s">
        <v>173</v>
      </c>
      <c r="M1393" t="s">
        <v>173</v>
      </c>
      <c r="N1393" t="s">
        <v>173</v>
      </c>
      <c r="O1393" s="2">
        <v>16405</v>
      </c>
      <c r="P1393" s="27">
        <v>1.9605734124494321E-2</v>
      </c>
      <c r="Q1393" s="14">
        <v>244.24242424242399</v>
      </c>
      <c r="R1393" s="2">
        <v>18864</v>
      </c>
      <c r="S1393" s="27">
        <v>2.1832752137385232E-2</v>
      </c>
      <c r="T1393" s="14">
        <v>247.878784</v>
      </c>
      <c r="V1393" t="s">
        <v>173</v>
      </c>
      <c r="W1393" t="s">
        <v>173</v>
      </c>
      <c r="X1393" t="s">
        <v>173</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297" t="s">
        <v>2037</v>
      </c>
      <c r="B1395" s="297"/>
      <c r="C1395" s="297"/>
      <c r="D1395" s="297"/>
      <c r="E1395" s="297"/>
      <c r="F1395" s="297"/>
      <c r="G1395" s="297"/>
      <c r="H1395" s="297"/>
      <c r="I1395" s="297"/>
      <c r="J1395" s="297"/>
      <c r="K1395" s="297"/>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173</v>
      </c>
      <c r="C1396" t="s">
        <v>173</v>
      </c>
      <c r="D1396" t="s">
        <v>173</v>
      </c>
      <c r="E1396" s="298" t="s">
        <v>1703</v>
      </c>
      <c r="F1396" s="298"/>
      <c r="G1396" s="298" t="s">
        <v>1704</v>
      </c>
      <c r="H1396" s="298" t="s">
        <v>1703</v>
      </c>
      <c r="I1396" s="298"/>
      <c r="J1396" s="298" t="s">
        <v>1704</v>
      </c>
      <c r="K1396" t="s">
        <v>173</v>
      </c>
      <c r="L1396" t="s">
        <v>173</v>
      </c>
      <c r="M1396" t="s">
        <v>173</v>
      </c>
      <c r="N1396" t="s">
        <v>173</v>
      </c>
      <c r="O1396" s="207" t="s">
        <v>1703</v>
      </c>
      <c r="P1396" s="207"/>
      <c r="Q1396" s="207" t="s">
        <v>1704</v>
      </c>
      <c r="R1396" s="207" t="s">
        <v>1703</v>
      </c>
      <c r="S1396" s="207"/>
      <c r="T1396" s="207" t="s">
        <v>1704</v>
      </c>
      <c r="U1396" t="s">
        <v>173</v>
      </c>
      <c r="V1396" t="s">
        <v>173</v>
      </c>
      <c r="W1396" t="s">
        <v>173</v>
      </c>
      <c r="X1396" t="s">
        <v>173</v>
      </c>
      <c r="Y1396" s="207" t="s">
        <v>1703</v>
      </c>
      <c r="Z1396" s="207"/>
      <c r="AA1396" s="207" t="s">
        <v>1704</v>
      </c>
      <c r="AB1396" s="207" t="s">
        <v>1703</v>
      </c>
      <c r="AC1396" s="207"/>
      <c r="AD1396" s="207" t="s">
        <v>1704</v>
      </c>
      <c r="AE1396" t="s">
        <v>173</v>
      </c>
    </row>
    <row r="1397" spans="1:31" x14ac:dyDescent="0.3">
      <c r="A1397" t="s">
        <v>175</v>
      </c>
      <c r="B1397" t="s">
        <v>173</v>
      </c>
      <c r="C1397" t="s">
        <v>173</v>
      </c>
      <c r="D1397" t="s">
        <v>173</v>
      </c>
      <c r="E1397" s="2">
        <v>10645</v>
      </c>
      <c r="F1397" t="s">
        <v>173</v>
      </c>
      <c r="G1397" s="14">
        <v>173.333333333333</v>
      </c>
      <c r="H1397" s="2">
        <v>11060</v>
      </c>
      <c r="I1397" t="s">
        <v>173</v>
      </c>
      <c r="J1397" s="14">
        <v>193.33332799999999</v>
      </c>
      <c r="L1397" t="s">
        <v>173</v>
      </c>
      <c r="M1397" t="s">
        <v>173</v>
      </c>
      <c r="N1397" t="s">
        <v>173</v>
      </c>
      <c r="O1397" s="2">
        <v>764151</v>
      </c>
      <c r="P1397" s="27" t="s">
        <v>173</v>
      </c>
      <c r="Q1397" s="14">
        <v>927.87878787878799</v>
      </c>
      <c r="R1397" s="2">
        <v>794959</v>
      </c>
      <c r="S1397" s="27" t="s">
        <v>173</v>
      </c>
      <c r="T1397" s="14">
        <v>836.96969999999999</v>
      </c>
      <c r="V1397" t="s">
        <v>173</v>
      </c>
      <c r="W1397" t="s">
        <v>173</v>
      </c>
      <c r="X1397" t="s">
        <v>173</v>
      </c>
      <c r="Y1397" s="2">
        <v>35400693</v>
      </c>
      <c r="Z1397" s="27" t="s">
        <v>173</v>
      </c>
      <c r="AA1397" s="14">
        <v>1443.03</v>
      </c>
      <c r="AB1397" s="2">
        <v>36429855</v>
      </c>
      <c r="AC1397" s="27" t="s">
        <v>173</v>
      </c>
      <c r="AD1397" s="14">
        <v>1813.33</v>
      </c>
    </row>
    <row r="1398" spans="1:31" x14ac:dyDescent="0.3">
      <c r="A1398" t="s">
        <v>2025</v>
      </c>
      <c r="B1398" t="s">
        <v>173</v>
      </c>
      <c r="C1398" t="s">
        <v>173</v>
      </c>
      <c r="D1398" t="s">
        <v>173</v>
      </c>
      <c r="E1398" s="2">
        <v>5477</v>
      </c>
      <c r="F1398" s="299">
        <v>0.51451385627054957</v>
      </c>
      <c r="G1398" s="14">
        <v>160.60606060606</v>
      </c>
      <c r="H1398" s="2">
        <v>5421</v>
      </c>
      <c r="I1398" s="299">
        <v>0.49014466546112118</v>
      </c>
      <c r="J1398" s="14">
        <v>240</v>
      </c>
      <c r="L1398" t="s">
        <v>173</v>
      </c>
      <c r="M1398" t="s">
        <v>173</v>
      </c>
      <c r="N1398" t="s">
        <v>173</v>
      </c>
      <c r="O1398" s="2">
        <v>380445</v>
      </c>
      <c r="P1398" s="27">
        <v>0.49786625941731411</v>
      </c>
      <c r="Q1398" s="14">
        <v>921.21212121212102</v>
      </c>
      <c r="R1398" s="2">
        <v>395078</v>
      </c>
      <c r="S1398" s="27">
        <v>0.49697908948763397</v>
      </c>
      <c r="T1398" s="14">
        <v>840</v>
      </c>
      <c r="V1398" t="s">
        <v>173</v>
      </c>
      <c r="W1398" t="s">
        <v>173</v>
      </c>
      <c r="X1398" t="s">
        <v>173</v>
      </c>
      <c r="Y1398" s="2">
        <v>17405072</v>
      </c>
      <c r="Z1398" s="27">
        <v>0.49199999999999999</v>
      </c>
      <c r="AA1398" s="14">
        <v>1794.55</v>
      </c>
      <c r="AB1398" s="2">
        <v>17932063</v>
      </c>
      <c r="AC1398" s="27">
        <v>0.49199999999999999</v>
      </c>
      <c r="AD1398" s="14">
        <v>2207.27</v>
      </c>
    </row>
    <row r="1399" spans="1:31" x14ac:dyDescent="0.3">
      <c r="A1399" t="s">
        <v>2028</v>
      </c>
      <c r="B1399" t="s">
        <v>173</v>
      </c>
      <c r="C1399" t="s">
        <v>173</v>
      </c>
      <c r="D1399" t="s">
        <v>173</v>
      </c>
      <c r="E1399" s="2">
        <v>1739</v>
      </c>
      <c r="F1399" s="299">
        <v>0.16336308125880694</v>
      </c>
      <c r="G1399" s="14">
        <v>135.15151515151501</v>
      </c>
      <c r="H1399" s="2">
        <v>1812</v>
      </c>
      <c r="I1399" s="299">
        <v>0.16383363471971066</v>
      </c>
      <c r="J1399" s="14">
        <v>160.606064</v>
      </c>
      <c r="L1399" t="s">
        <v>173</v>
      </c>
      <c r="M1399" t="s">
        <v>173</v>
      </c>
      <c r="N1399" t="s">
        <v>173</v>
      </c>
      <c r="O1399" s="2">
        <v>92956</v>
      </c>
      <c r="P1399" s="27">
        <v>0.12164611444596683</v>
      </c>
      <c r="Q1399" s="14">
        <v>55.757575757575701</v>
      </c>
      <c r="R1399" s="2">
        <v>95551</v>
      </c>
      <c r="S1399" s="27">
        <v>0.12019613590134837</v>
      </c>
      <c r="T1399" s="14">
        <v>56.969695999999999</v>
      </c>
      <c r="V1399" t="s">
        <v>173</v>
      </c>
      <c r="W1399" t="s">
        <v>173</v>
      </c>
      <c r="X1399" t="s">
        <v>173</v>
      </c>
      <c r="Y1399" s="2">
        <v>3391724</v>
      </c>
      <c r="Z1399" s="27">
        <v>9.6000000000000002E-2</v>
      </c>
      <c r="AA1399" s="14">
        <v>489.7</v>
      </c>
      <c r="AB1399" s="2">
        <v>3334728</v>
      </c>
      <c r="AC1399" s="27">
        <v>9.1999999999999998E-2</v>
      </c>
      <c r="AD1399" s="14">
        <v>715.76</v>
      </c>
    </row>
    <row r="1400" spans="1:31" x14ac:dyDescent="0.3">
      <c r="A1400" t="s">
        <v>2038</v>
      </c>
      <c r="B1400" t="s">
        <v>173</v>
      </c>
      <c r="C1400" t="s">
        <v>173</v>
      </c>
      <c r="D1400" t="s">
        <v>173</v>
      </c>
      <c r="E1400" s="2">
        <v>27</v>
      </c>
      <c r="F1400" s="299">
        <v>2.5364020666979801E-3</v>
      </c>
      <c r="G1400" s="2">
        <v>13.9393939393939</v>
      </c>
      <c r="H1400" s="2">
        <v>0</v>
      </c>
      <c r="I1400" s="299">
        <v>0</v>
      </c>
      <c r="J1400" s="14">
        <v>12.727273</v>
      </c>
      <c r="L1400" t="s">
        <v>173</v>
      </c>
      <c r="M1400" t="s">
        <v>173</v>
      </c>
      <c r="N1400" t="s">
        <v>173</v>
      </c>
      <c r="O1400" s="2">
        <v>3289</v>
      </c>
      <c r="P1400" s="27">
        <v>4.3041231379661871E-3</v>
      </c>
      <c r="Q1400" s="14">
        <v>290.30303030303003</v>
      </c>
      <c r="R1400" s="2">
        <v>3600</v>
      </c>
      <c r="S1400" s="27">
        <v>4.5285354339028808E-3</v>
      </c>
      <c r="T1400" s="14">
        <v>394.54544099999998</v>
      </c>
      <c r="V1400" t="s">
        <v>173</v>
      </c>
      <c r="W1400" t="s">
        <v>173</v>
      </c>
      <c r="X1400" t="s">
        <v>173</v>
      </c>
      <c r="Y1400" s="2">
        <v>128418</v>
      </c>
      <c r="Z1400" s="27">
        <v>4.0000000000000001E-3</v>
      </c>
      <c r="AA1400" s="14">
        <v>1445</v>
      </c>
      <c r="AB1400" s="2">
        <v>145138</v>
      </c>
      <c r="AC1400" s="27">
        <v>4.0000000000000001E-3</v>
      </c>
      <c r="AD1400" s="14">
        <v>1960.61</v>
      </c>
    </row>
    <row r="1401" spans="1:31" x14ac:dyDescent="0.3">
      <c r="A1401" t="s">
        <v>2039</v>
      </c>
      <c r="B1401" t="s">
        <v>173</v>
      </c>
      <c r="C1401" t="s">
        <v>173</v>
      </c>
      <c r="D1401" t="s">
        <v>173</v>
      </c>
      <c r="E1401" s="2">
        <v>1712</v>
      </c>
      <c r="F1401" s="299">
        <v>0.16082667919210897</v>
      </c>
      <c r="G1401" s="14">
        <v>136.969696969696</v>
      </c>
      <c r="H1401" s="2">
        <v>1812</v>
      </c>
      <c r="I1401" s="299">
        <v>0.16383363471971066</v>
      </c>
      <c r="J1401" s="14">
        <v>160.606064</v>
      </c>
      <c r="L1401" t="s">
        <v>173</v>
      </c>
      <c r="M1401" t="s">
        <v>173</v>
      </c>
      <c r="N1401" t="s">
        <v>173</v>
      </c>
      <c r="O1401" s="2">
        <v>89667</v>
      </c>
      <c r="P1401" s="27">
        <v>0.11734199130800065</v>
      </c>
      <c r="Q1401" s="14">
        <v>296.969696969697</v>
      </c>
      <c r="R1401" s="2">
        <v>91951</v>
      </c>
      <c r="S1401" s="27">
        <v>0.11566760046744549</v>
      </c>
      <c r="T1401" s="14">
        <v>401.21212800000001</v>
      </c>
      <c r="V1401" t="s">
        <v>173</v>
      </c>
      <c r="W1401" t="s">
        <v>173</v>
      </c>
      <c r="X1401" t="s">
        <v>173</v>
      </c>
      <c r="Y1401" s="2">
        <v>3263306</v>
      </c>
      <c r="Z1401" s="27">
        <v>9.1999999999999998E-2</v>
      </c>
      <c r="AA1401" s="14">
        <v>1465.45</v>
      </c>
      <c r="AB1401" s="2">
        <v>3189590</v>
      </c>
      <c r="AC1401" s="27">
        <v>8.7999999999999995E-2</v>
      </c>
      <c r="AD1401" s="14">
        <v>2114.5500000000002</v>
      </c>
    </row>
    <row r="1402" spans="1:31" x14ac:dyDescent="0.3">
      <c r="A1402" t="s">
        <v>2029</v>
      </c>
      <c r="B1402" t="s">
        <v>173</v>
      </c>
      <c r="C1402" t="s">
        <v>173</v>
      </c>
      <c r="D1402" t="s">
        <v>173</v>
      </c>
      <c r="E1402" s="2">
        <v>1684</v>
      </c>
      <c r="F1402" s="299">
        <v>0.15819633630812588</v>
      </c>
      <c r="G1402" s="14">
        <v>143.636363636363</v>
      </c>
      <c r="H1402" s="2">
        <v>1619</v>
      </c>
      <c r="I1402" s="299">
        <v>0.14638336347197106</v>
      </c>
      <c r="J1402" s="14">
        <v>188.484848</v>
      </c>
      <c r="L1402" t="s">
        <v>173</v>
      </c>
      <c r="M1402" t="s">
        <v>173</v>
      </c>
      <c r="N1402" t="s">
        <v>173</v>
      </c>
      <c r="O1402" s="2">
        <v>108191</v>
      </c>
      <c r="P1402" s="27">
        <v>0.1415832734629674</v>
      </c>
      <c r="Q1402" s="14">
        <v>554.54545454545405</v>
      </c>
      <c r="R1402" s="2">
        <v>110616</v>
      </c>
      <c r="S1402" s="27">
        <v>0.1391467987657225</v>
      </c>
      <c r="T1402" s="14">
        <v>412.72726399999999</v>
      </c>
      <c r="V1402" t="s">
        <v>173</v>
      </c>
      <c r="W1402" t="s">
        <v>173</v>
      </c>
      <c r="X1402" t="s">
        <v>173</v>
      </c>
      <c r="Y1402" s="2">
        <v>4741790</v>
      </c>
      <c r="Z1402" s="27">
        <v>0.13400000000000001</v>
      </c>
      <c r="AA1402" s="14">
        <v>1612.12</v>
      </c>
      <c r="AB1402" s="2">
        <v>4816407</v>
      </c>
      <c r="AC1402" s="27">
        <v>0.13200000000000001</v>
      </c>
      <c r="AD1402" s="14">
        <v>1673.33</v>
      </c>
    </row>
    <row r="1403" spans="1:31" x14ac:dyDescent="0.3">
      <c r="A1403" t="s">
        <v>2038</v>
      </c>
      <c r="B1403" t="s">
        <v>173</v>
      </c>
      <c r="C1403" t="s">
        <v>173</v>
      </c>
      <c r="D1403" t="s">
        <v>173</v>
      </c>
      <c r="E1403" s="2">
        <v>31</v>
      </c>
      <c r="F1403" s="299">
        <v>2.9121653358384217E-3</v>
      </c>
      <c r="G1403" s="14">
        <v>23.636363636363601</v>
      </c>
      <c r="H1403" s="2">
        <v>0</v>
      </c>
      <c r="I1403" s="299">
        <v>0</v>
      </c>
      <c r="J1403" s="14">
        <v>12.727273</v>
      </c>
      <c r="L1403" t="s">
        <v>173</v>
      </c>
      <c r="M1403" t="s">
        <v>173</v>
      </c>
      <c r="N1403" t="s">
        <v>173</v>
      </c>
      <c r="O1403" s="2">
        <v>4044</v>
      </c>
      <c r="P1403" s="27">
        <v>5.2921477561372028E-3</v>
      </c>
      <c r="Q1403" s="14">
        <v>329.09090909090901</v>
      </c>
      <c r="R1403" s="2">
        <v>5120</v>
      </c>
      <c r="S1403" s="27">
        <v>6.4405837282174297E-3</v>
      </c>
      <c r="T1403" s="14">
        <v>447.27273600000001</v>
      </c>
      <c r="V1403" t="s">
        <v>173</v>
      </c>
      <c r="W1403" t="s">
        <v>173</v>
      </c>
      <c r="X1403" t="s">
        <v>173</v>
      </c>
      <c r="Y1403" s="2">
        <v>154525</v>
      </c>
      <c r="Z1403" s="27">
        <v>4.0000000000000001E-3</v>
      </c>
      <c r="AA1403" s="14">
        <v>1949.7</v>
      </c>
      <c r="AB1403" s="2">
        <v>179177</v>
      </c>
      <c r="AC1403" s="27">
        <v>5.0000000000000001E-3</v>
      </c>
      <c r="AD1403" s="14">
        <v>2202.42</v>
      </c>
    </row>
    <row r="1404" spans="1:31" x14ac:dyDescent="0.3">
      <c r="A1404" t="s">
        <v>2039</v>
      </c>
      <c r="B1404" t="s">
        <v>173</v>
      </c>
      <c r="C1404" t="s">
        <v>173</v>
      </c>
      <c r="D1404" t="s">
        <v>173</v>
      </c>
      <c r="E1404" s="2">
        <v>1653</v>
      </c>
      <c r="F1404" s="299">
        <v>0.15528417097228747</v>
      </c>
      <c r="G1404" s="14">
        <v>140</v>
      </c>
      <c r="H1404" s="2">
        <v>1619</v>
      </c>
      <c r="I1404" s="299">
        <v>0.14638336347197106</v>
      </c>
      <c r="J1404" s="14">
        <v>188.484848</v>
      </c>
      <c r="L1404" t="s">
        <v>173</v>
      </c>
      <c r="M1404" t="s">
        <v>173</v>
      </c>
      <c r="N1404" t="s">
        <v>173</v>
      </c>
      <c r="O1404" s="2">
        <v>104147</v>
      </c>
      <c r="P1404" s="27">
        <v>0.13629112570683019</v>
      </c>
      <c r="Q1404" s="14">
        <v>582.42424242424204</v>
      </c>
      <c r="R1404" s="2">
        <v>105496</v>
      </c>
      <c r="S1404" s="27">
        <v>0.13270621503750507</v>
      </c>
      <c r="T1404" s="14">
        <v>552.12120000000004</v>
      </c>
      <c r="V1404" t="s">
        <v>173</v>
      </c>
      <c r="W1404" t="s">
        <v>173</v>
      </c>
      <c r="X1404" t="s">
        <v>173</v>
      </c>
      <c r="Y1404" s="2">
        <v>4587265</v>
      </c>
      <c r="Z1404" s="27">
        <v>0.13</v>
      </c>
      <c r="AA1404" s="14">
        <v>2661.82</v>
      </c>
      <c r="AB1404" s="2">
        <v>4637230</v>
      </c>
      <c r="AC1404" s="27">
        <v>0.127</v>
      </c>
      <c r="AD1404" s="14">
        <v>2895.15</v>
      </c>
    </row>
    <row r="1405" spans="1:31" x14ac:dyDescent="0.3">
      <c r="A1405" t="s">
        <v>2030</v>
      </c>
      <c r="B1405" t="s">
        <v>173</v>
      </c>
      <c r="C1405" t="s">
        <v>173</v>
      </c>
      <c r="D1405" t="s">
        <v>173</v>
      </c>
      <c r="E1405" s="2">
        <v>1742</v>
      </c>
      <c r="F1405" s="299">
        <v>0.16364490371066229</v>
      </c>
      <c r="G1405" s="14">
        <v>111.515151515151</v>
      </c>
      <c r="H1405" s="2">
        <v>1677</v>
      </c>
      <c r="I1405" s="299">
        <v>0.15162748643761301</v>
      </c>
      <c r="J1405" s="14">
        <v>130.909088</v>
      </c>
      <c r="L1405" t="s">
        <v>173</v>
      </c>
      <c r="M1405" t="s">
        <v>173</v>
      </c>
      <c r="N1405" t="s">
        <v>173</v>
      </c>
      <c r="O1405" s="2">
        <v>142034</v>
      </c>
      <c r="P1405" s="27">
        <v>0.18587164055271799</v>
      </c>
      <c r="Q1405" s="14">
        <v>511.51515151515099</v>
      </c>
      <c r="R1405" s="2">
        <v>144586</v>
      </c>
      <c r="S1405" s="27">
        <v>0.18187856229063384</v>
      </c>
      <c r="T1405" s="14">
        <v>559.39390000000003</v>
      </c>
      <c r="V1405" t="s">
        <v>173</v>
      </c>
      <c r="W1405" t="s">
        <v>173</v>
      </c>
      <c r="X1405" t="s">
        <v>173</v>
      </c>
      <c r="Y1405" s="2">
        <v>7195146</v>
      </c>
      <c r="Z1405" s="27">
        <v>0.20300000000000001</v>
      </c>
      <c r="AA1405" s="14">
        <v>1241.21</v>
      </c>
      <c r="AB1405" s="2">
        <v>7309447</v>
      </c>
      <c r="AC1405" s="27">
        <v>0.20100000000000001</v>
      </c>
      <c r="AD1405" s="14">
        <v>1505.45</v>
      </c>
    </row>
    <row r="1406" spans="1:31" x14ac:dyDescent="0.3">
      <c r="A1406" t="s">
        <v>2038</v>
      </c>
      <c r="B1406" t="s">
        <v>173</v>
      </c>
      <c r="C1406" t="s">
        <v>173</v>
      </c>
      <c r="D1406" t="s">
        <v>173</v>
      </c>
      <c r="E1406" s="2">
        <v>56</v>
      </c>
      <c r="F1406" s="299">
        <v>5.2606857679661813E-3</v>
      </c>
      <c r="G1406" s="14">
        <v>23.636363636363601</v>
      </c>
      <c r="H1406" s="2">
        <v>15</v>
      </c>
      <c r="I1406" s="299">
        <v>1.3562386980108499E-3</v>
      </c>
      <c r="J1406" s="14">
        <v>8.4848479999999995</v>
      </c>
      <c r="L1406" t="s">
        <v>173</v>
      </c>
      <c r="M1406" t="s">
        <v>173</v>
      </c>
      <c r="N1406" t="s">
        <v>173</v>
      </c>
      <c r="O1406" s="2">
        <v>6900</v>
      </c>
      <c r="P1406" s="27">
        <v>9.029628960768225E-3</v>
      </c>
      <c r="Q1406" s="14">
        <v>330.30303030303003</v>
      </c>
      <c r="R1406" s="2">
        <v>6291</v>
      </c>
      <c r="S1406" s="27">
        <v>7.9136156707452845E-3</v>
      </c>
      <c r="T1406" s="14">
        <v>476.96969999999999</v>
      </c>
      <c r="V1406" t="s">
        <v>173</v>
      </c>
      <c r="W1406" t="s">
        <v>173</v>
      </c>
      <c r="X1406" t="s">
        <v>173</v>
      </c>
      <c r="Y1406" s="2">
        <v>282017</v>
      </c>
      <c r="Z1406" s="27">
        <v>8.0000000000000002E-3</v>
      </c>
      <c r="AA1406" s="14">
        <v>2501.21</v>
      </c>
      <c r="AB1406" s="2">
        <v>268609</v>
      </c>
      <c r="AC1406" s="27">
        <v>7.0000000000000001E-3</v>
      </c>
      <c r="AD1406" s="14">
        <v>2633.33</v>
      </c>
    </row>
    <row r="1407" spans="1:31" x14ac:dyDescent="0.3">
      <c r="A1407" t="s">
        <v>2039</v>
      </c>
      <c r="B1407" t="s">
        <v>173</v>
      </c>
      <c r="C1407" t="s">
        <v>173</v>
      </c>
      <c r="D1407" t="s">
        <v>173</v>
      </c>
      <c r="E1407" s="2">
        <v>1686</v>
      </c>
      <c r="F1407" s="299">
        <v>0.15838421794269611</v>
      </c>
      <c r="G1407" s="14">
        <v>110.30303030303</v>
      </c>
      <c r="H1407" s="2">
        <v>1662</v>
      </c>
      <c r="I1407" s="299">
        <v>0.15027124773960218</v>
      </c>
      <c r="J1407" s="14">
        <v>132.72728000000001</v>
      </c>
      <c r="L1407" t="s">
        <v>173</v>
      </c>
      <c r="M1407" t="s">
        <v>173</v>
      </c>
      <c r="N1407" t="s">
        <v>173</v>
      </c>
      <c r="O1407" s="2">
        <v>135134</v>
      </c>
      <c r="P1407" s="27">
        <v>0.17684201159194976</v>
      </c>
      <c r="Q1407" s="14">
        <v>610.90909090909099</v>
      </c>
      <c r="R1407" s="2">
        <v>138295</v>
      </c>
      <c r="S1407" s="27">
        <v>0.17396494661988857</v>
      </c>
      <c r="T1407" s="14">
        <v>735.15150000000006</v>
      </c>
      <c r="V1407" t="s">
        <v>173</v>
      </c>
      <c r="W1407" t="s">
        <v>173</v>
      </c>
      <c r="X1407" t="s">
        <v>173</v>
      </c>
      <c r="Y1407" s="2">
        <v>6913129</v>
      </c>
      <c r="Z1407" s="27">
        <v>0.19500000000000001</v>
      </c>
      <c r="AA1407" s="14">
        <v>2683.64</v>
      </c>
      <c r="AB1407" s="2">
        <v>7040838</v>
      </c>
      <c r="AC1407" s="27">
        <v>0.193</v>
      </c>
      <c r="AD1407" s="14">
        <v>3023.64</v>
      </c>
    </row>
    <row r="1408" spans="1:31" x14ac:dyDescent="0.3">
      <c r="A1408" t="s">
        <v>2031</v>
      </c>
      <c r="B1408" t="s">
        <v>173</v>
      </c>
      <c r="C1408" t="s">
        <v>173</v>
      </c>
      <c r="D1408" t="s">
        <v>173</v>
      </c>
      <c r="E1408" s="2">
        <v>251</v>
      </c>
      <c r="F1408" s="299">
        <v>2.3579145138562706E-2</v>
      </c>
      <c r="G1408" s="14">
        <v>54.545454545454497</v>
      </c>
      <c r="H1408" s="2">
        <v>233</v>
      </c>
      <c r="I1408" s="299">
        <v>2.1066907775768536E-2</v>
      </c>
      <c r="J1408" s="14">
        <v>53.3333321</v>
      </c>
      <c r="L1408" t="s">
        <v>173</v>
      </c>
      <c r="M1408" t="s">
        <v>173</v>
      </c>
      <c r="N1408" t="s">
        <v>173</v>
      </c>
      <c r="O1408" s="2">
        <v>23283</v>
      </c>
      <c r="P1408" s="27">
        <v>3.0469108854140083E-2</v>
      </c>
      <c r="Q1408" s="14">
        <v>49.090909090909101</v>
      </c>
      <c r="R1408" s="2">
        <v>27950</v>
      </c>
      <c r="S1408" s="27">
        <v>3.5159045938218197E-2</v>
      </c>
      <c r="T1408" s="14">
        <v>89.090909999999994</v>
      </c>
      <c r="V1408" t="s">
        <v>173</v>
      </c>
      <c r="W1408" t="s">
        <v>173</v>
      </c>
      <c r="X1408" t="s">
        <v>173</v>
      </c>
      <c r="Y1408" s="2">
        <v>1235980</v>
      </c>
      <c r="Z1408" s="27">
        <v>3.5000000000000003E-2</v>
      </c>
      <c r="AA1408" s="14">
        <v>441.21</v>
      </c>
      <c r="AB1408" s="2">
        <v>1503403</v>
      </c>
      <c r="AC1408" s="27">
        <v>4.1000000000000002E-2</v>
      </c>
      <c r="AD1408" s="14">
        <v>581.21</v>
      </c>
    </row>
    <row r="1409" spans="1:30" x14ac:dyDescent="0.3">
      <c r="A1409" t="s">
        <v>2038</v>
      </c>
      <c r="B1409" t="s">
        <v>173</v>
      </c>
      <c r="C1409" t="s">
        <v>173</v>
      </c>
      <c r="D1409" t="s">
        <v>173</v>
      </c>
      <c r="E1409" s="2">
        <v>19</v>
      </c>
      <c r="F1409" s="299">
        <v>1.7848755284170972E-3</v>
      </c>
      <c r="G1409" s="14">
        <v>13.3333333333333</v>
      </c>
      <c r="H1409" s="2">
        <v>0</v>
      </c>
      <c r="I1409" s="299">
        <v>0</v>
      </c>
      <c r="J1409" s="14">
        <v>12.727273</v>
      </c>
      <c r="L1409" t="s">
        <v>173</v>
      </c>
      <c r="M1409" t="s">
        <v>173</v>
      </c>
      <c r="N1409" t="s">
        <v>173</v>
      </c>
      <c r="O1409" s="2">
        <v>1370</v>
      </c>
      <c r="P1409" s="27">
        <v>1.7928393733699229E-3</v>
      </c>
      <c r="Q1409" s="14">
        <v>153.333333333333</v>
      </c>
      <c r="R1409" s="2">
        <v>1763</v>
      </c>
      <c r="S1409" s="27">
        <v>2.2177244361029939E-3</v>
      </c>
      <c r="T1409" s="14">
        <v>240</v>
      </c>
      <c r="V1409" t="s">
        <v>173</v>
      </c>
      <c r="W1409" t="s">
        <v>173</v>
      </c>
      <c r="X1409" t="s">
        <v>173</v>
      </c>
      <c r="Y1409" s="2">
        <v>70020</v>
      </c>
      <c r="Z1409" s="27">
        <v>2E-3</v>
      </c>
      <c r="AA1409" s="14">
        <v>1138.18</v>
      </c>
      <c r="AB1409" s="2">
        <v>81353</v>
      </c>
      <c r="AC1409" s="27">
        <v>2E-3</v>
      </c>
      <c r="AD1409" s="14">
        <v>1341.21</v>
      </c>
    </row>
    <row r="1410" spans="1:30" x14ac:dyDescent="0.3">
      <c r="A1410" t="s">
        <v>2039</v>
      </c>
      <c r="B1410" t="s">
        <v>173</v>
      </c>
      <c r="C1410" t="s">
        <v>173</v>
      </c>
      <c r="D1410" t="s">
        <v>173</v>
      </c>
      <c r="E1410" s="2">
        <v>232</v>
      </c>
      <c r="F1410" s="299">
        <v>2.1794269610145609E-2</v>
      </c>
      <c r="G1410" s="14">
        <v>53.939393939393902</v>
      </c>
      <c r="H1410" s="2">
        <v>233</v>
      </c>
      <c r="I1410" s="299">
        <v>2.1066907775768536E-2</v>
      </c>
      <c r="J1410" s="14">
        <v>53.3333321</v>
      </c>
      <c r="L1410" t="s">
        <v>173</v>
      </c>
      <c r="M1410" t="s">
        <v>173</v>
      </c>
      <c r="N1410" t="s">
        <v>173</v>
      </c>
      <c r="O1410" s="2">
        <v>21913</v>
      </c>
      <c r="P1410" s="27">
        <v>2.8676269480770161E-2</v>
      </c>
      <c r="Q1410" s="14">
        <v>158.18181818181799</v>
      </c>
      <c r="R1410" s="2">
        <v>26187</v>
      </c>
      <c r="S1410" s="27">
        <v>3.2941321502115206E-2</v>
      </c>
      <c r="T1410" s="14">
        <v>247.878784</v>
      </c>
      <c r="V1410" t="s">
        <v>173</v>
      </c>
      <c r="W1410" t="s">
        <v>173</v>
      </c>
      <c r="X1410" t="s">
        <v>173</v>
      </c>
      <c r="Y1410" s="2">
        <v>1165960</v>
      </c>
      <c r="Z1410" s="27">
        <v>3.3000000000000002E-2</v>
      </c>
      <c r="AA1410" s="14">
        <v>1234.55</v>
      </c>
      <c r="AB1410" s="2">
        <v>1422050</v>
      </c>
      <c r="AC1410" s="27">
        <v>3.9E-2</v>
      </c>
      <c r="AD1410" s="14">
        <v>1355.15</v>
      </c>
    </row>
    <row r="1411" spans="1:30" x14ac:dyDescent="0.3">
      <c r="A1411" t="s">
        <v>2032</v>
      </c>
      <c r="B1411" t="s">
        <v>173</v>
      </c>
      <c r="C1411" t="s">
        <v>173</v>
      </c>
      <c r="D1411" t="s">
        <v>173</v>
      </c>
      <c r="E1411" s="2">
        <v>61</v>
      </c>
      <c r="F1411" s="299">
        <v>5.7303898543917334E-3</v>
      </c>
      <c r="G1411" s="14">
        <v>17.5757575757575</v>
      </c>
      <c r="H1411" s="2">
        <v>80</v>
      </c>
      <c r="I1411" s="299">
        <v>7.2332730560578659E-3</v>
      </c>
      <c r="J1411" s="14">
        <v>30.909089999999999</v>
      </c>
      <c r="L1411" t="s">
        <v>173</v>
      </c>
      <c r="M1411" t="s">
        <v>173</v>
      </c>
      <c r="N1411" t="s">
        <v>173</v>
      </c>
      <c r="O1411" s="2">
        <v>13981</v>
      </c>
      <c r="P1411" s="27">
        <v>1.829612210152182E-2</v>
      </c>
      <c r="Q1411" s="14">
        <v>53.3333333333333</v>
      </c>
      <c r="R1411" s="2">
        <v>16375</v>
      </c>
      <c r="S1411" s="27">
        <v>2.0598546591711019E-2</v>
      </c>
      <c r="T1411" s="14">
        <v>86.060609999999997</v>
      </c>
      <c r="V1411" t="s">
        <v>173</v>
      </c>
      <c r="W1411" t="s">
        <v>173</v>
      </c>
      <c r="X1411" t="s">
        <v>173</v>
      </c>
      <c r="Y1411" s="2">
        <v>840432</v>
      </c>
      <c r="Z1411" s="27">
        <v>2.4E-2</v>
      </c>
      <c r="AA1411" s="14">
        <v>598.17999999999995</v>
      </c>
      <c r="AB1411" s="2">
        <v>968078</v>
      </c>
      <c r="AC1411" s="27">
        <v>2.7E-2</v>
      </c>
      <c r="AD1411" s="14">
        <v>536.36</v>
      </c>
    </row>
    <row r="1412" spans="1:30" x14ac:dyDescent="0.3">
      <c r="A1412" t="s">
        <v>2038</v>
      </c>
      <c r="B1412" t="s">
        <v>173</v>
      </c>
      <c r="C1412" t="s">
        <v>173</v>
      </c>
      <c r="D1412" t="s">
        <v>173</v>
      </c>
      <c r="E1412" s="2">
        <v>3</v>
      </c>
      <c r="F1412" s="299">
        <v>2.8182245185533113E-4</v>
      </c>
      <c r="G1412" s="14">
        <v>3.63636363636363</v>
      </c>
      <c r="H1412" s="2">
        <v>16</v>
      </c>
      <c r="I1412" s="299">
        <v>1.4466546112115732E-3</v>
      </c>
      <c r="J1412" s="14">
        <v>13.939394</v>
      </c>
      <c r="L1412" t="s">
        <v>173</v>
      </c>
      <c r="M1412" t="s">
        <v>173</v>
      </c>
      <c r="N1412" t="s">
        <v>173</v>
      </c>
      <c r="O1412" s="2">
        <v>2243</v>
      </c>
      <c r="P1412" s="27">
        <v>2.9352837331888594E-3</v>
      </c>
      <c r="Q1412" s="14">
        <v>175.75757575757501</v>
      </c>
      <c r="R1412" s="2">
        <v>2537</v>
      </c>
      <c r="S1412" s="27">
        <v>3.1913595543921133E-3</v>
      </c>
      <c r="T1412" s="14">
        <v>324.24243200000001</v>
      </c>
      <c r="V1412" t="s">
        <v>173</v>
      </c>
      <c r="W1412" t="s">
        <v>173</v>
      </c>
      <c r="X1412" t="s">
        <v>173</v>
      </c>
      <c r="Y1412" s="2">
        <v>118219</v>
      </c>
      <c r="Z1412" s="27">
        <v>3.0000000000000001E-3</v>
      </c>
      <c r="AA1412" s="14">
        <v>1358.79</v>
      </c>
      <c r="AB1412" s="2">
        <v>127195</v>
      </c>
      <c r="AC1412" s="27">
        <v>3.0000000000000001E-3</v>
      </c>
      <c r="AD1412" s="14">
        <v>1727.27</v>
      </c>
    </row>
    <row r="1413" spans="1:30" x14ac:dyDescent="0.3">
      <c r="A1413" t="s">
        <v>2039</v>
      </c>
      <c r="B1413" t="s">
        <v>173</v>
      </c>
      <c r="C1413" t="s">
        <v>173</v>
      </c>
      <c r="D1413" t="s">
        <v>173</v>
      </c>
      <c r="E1413" s="2">
        <v>58</v>
      </c>
      <c r="F1413" s="299">
        <v>5.4485674025364023E-3</v>
      </c>
      <c r="G1413" s="14">
        <v>17.5757575757575</v>
      </c>
      <c r="H1413" s="2">
        <v>64</v>
      </c>
      <c r="I1413" s="299">
        <v>5.7866184448462929E-3</v>
      </c>
      <c r="J1413" s="14">
        <v>24.848483999999999</v>
      </c>
      <c r="L1413" t="s">
        <v>173</v>
      </c>
      <c r="M1413" t="s">
        <v>173</v>
      </c>
      <c r="N1413" t="s">
        <v>173</v>
      </c>
      <c r="O1413" s="2">
        <v>11738</v>
      </c>
      <c r="P1413" s="27">
        <v>1.536083836833296E-2</v>
      </c>
      <c r="Q1413" s="14">
        <v>186.06060606060601</v>
      </c>
      <c r="R1413" s="2">
        <v>13838</v>
      </c>
      <c r="S1413" s="27">
        <v>1.7407187037318906E-2</v>
      </c>
      <c r="T1413" s="14">
        <v>332.72726399999999</v>
      </c>
      <c r="V1413" t="s">
        <v>173</v>
      </c>
      <c r="W1413" t="s">
        <v>173</v>
      </c>
      <c r="X1413" t="s">
        <v>173</v>
      </c>
      <c r="Y1413" s="2">
        <v>722213</v>
      </c>
      <c r="Z1413" s="27">
        <v>0.02</v>
      </c>
      <c r="AA1413" s="14">
        <v>1378.18</v>
      </c>
      <c r="AB1413" s="2">
        <v>840883</v>
      </c>
      <c r="AC1413" s="27">
        <v>2.3E-2</v>
      </c>
      <c r="AD1413" s="14">
        <v>1776.97</v>
      </c>
    </row>
    <row r="1414" spans="1:30" x14ac:dyDescent="0.3">
      <c r="A1414" t="s">
        <v>2033</v>
      </c>
      <c r="B1414" t="s">
        <v>173</v>
      </c>
      <c r="C1414" t="s">
        <v>173</v>
      </c>
      <c r="D1414" t="s">
        <v>173</v>
      </c>
      <c r="E1414" s="2">
        <v>5168</v>
      </c>
      <c r="F1414" s="299">
        <v>0.48548614372945043</v>
      </c>
      <c r="G1414" s="14">
        <v>170.90909090909</v>
      </c>
      <c r="H1414" s="2">
        <v>5639</v>
      </c>
      <c r="I1414" s="299">
        <v>0.50985533453887888</v>
      </c>
      <c r="J1414" s="14">
        <v>199.393936</v>
      </c>
      <c r="L1414" t="s">
        <v>173</v>
      </c>
      <c r="M1414" t="s">
        <v>173</v>
      </c>
      <c r="N1414" t="s">
        <v>173</v>
      </c>
      <c r="O1414" s="2">
        <v>383706</v>
      </c>
      <c r="P1414" s="27">
        <v>0.50213374058268589</v>
      </c>
      <c r="Q1414" s="14">
        <v>145.45454545454501</v>
      </c>
      <c r="R1414" s="2">
        <v>399881</v>
      </c>
      <c r="S1414" s="27">
        <v>0.50302091051236608</v>
      </c>
      <c r="T1414" s="14">
        <v>142.42424</v>
      </c>
      <c r="V1414" t="s">
        <v>173</v>
      </c>
      <c r="W1414" t="s">
        <v>173</v>
      </c>
      <c r="X1414" t="s">
        <v>173</v>
      </c>
      <c r="Y1414" s="2">
        <v>17995621</v>
      </c>
      <c r="Z1414" s="27">
        <v>0.50800000000000001</v>
      </c>
      <c r="AA1414" s="14">
        <v>1210.9100000000001</v>
      </c>
      <c r="AB1414" s="2">
        <v>18497792</v>
      </c>
      <c r="AC1414" s="27">
        <v>0.50800000000000001</v>
      </c>
      <c r="AD1414" s="14">
        <v>1480</v>
      </c>
    </row>
    <row r="1415" spans="1:30" x14ac:dyDescent="0.3">
      <c r="A1415" t="s">
        <v>2028</v>
      </c>
      <c r="B1415" t="s">
        <v>173</v>
      </c>
      <c r="C1415" t="s">
        <v>173</v>
      </c>
      <c r="D1415" t="s">
        <v>173</v>
      </c>
      <c r="E1415" s="2">
        <v>1620</v>
      </c>
      <c r="F1415" s="299">
        <v>0.15218412400187881</v>
      </c>
      <c r="G1415" s="14">
        <v>148.48484848484799</v>
      </c>
      <c r="H1415" s="2">
        <v>1802</v>
      </c>
      <c r="I1415" s="299">
        <v>0.16292947558770343</v>
      </c>
      <c r="J1415" s="14">
        <v>173.33332799999999</v>
      </c>
      <c r="L1415" t="s">
        <v>173</v>
      </c>
      <c r="M1415" t="s">
        <v>173</v>
      </c>
      <c r="N1415" t="s">
        <v>173</v>
      </c>
      <c r="O1415" s="2">
        <v>89972</v>
      </c>
      <c r="P1415" s="27">
        <v>0.11774112708090417</v>
      </c>
      <c r="Q1415" s="14">
        <v>38.181818181818102</v>
      </c>
      <c r="R1415" s="2">
        <v>93141</v>
      </c>
      <c r="S1415" s="27">
        <v>0.11716453301365228</v>
      </c>
      <c r="T1415" s="14">
        <v>29.090910000000001</v>
      </c>
      <c r="V1415" t="s">
        <v>173</v>
      </c>
      <c r="W1415" t="s">
        <v>173</v>
      </c>
      <c r="X1415" t="s">
        <v>173</v>
      </c>
      <c r="Y1415" s="2">
        <v>3255518</v>
      </c>
      <c r="Z1415" s="27">
        <v>9.1999999999999998E-2</v>
      </c>
      <c r="AA1415" s="14">
        <v>412.73</v>
      </c>
      <c r="AB1415" s="2">
        <v>3199308</v>
      </c>
      <c r="AC1415" s="27">
        <v>8.7999999999999995E-2</v>
      </c>
      <c r="AD1415" s="14">
        <v>523.03</v>
      </c>
    </row>
    <row r="1416" spans="1:30" x14ac:dyDescent="0.3">
      <c r="A1416" t="s">
        <v>2038</v>
      </c>
      <c r="B1416" t="s">
        <v>173</v>
      </c>
      <c r="C1416" t="s">
        <v>173</v>
      </c>
      <c r="D1416" t="s">
        <v>173</v>
      </c>
      <c r="E1416" s="2">
        <v>5</v>
      </c>
      <c r="F1416" s="299">
        <v>4.6970408642555192E-4</v>
      </c>
      <c r="G1416" s="14">
        <v>5.4545454545454497</v>
      </c>
      <c r="H1416" s="2">
        <v>4</v>
      </c>
      <c r="I1416" s="299">
        <v>3.6166365280289331E-4</v>
      </c>
      <c r="J1416" s="14">
        <v>3.6363637400000002</v>
      </c>
      <c r="L1416" t="s">
        <v>173</v>
      </c>
      <c r="M1416" t="s">
        <v>173</v>
      </c>
      <c r="N1416" t="s">
        <v>173</v>
      </c>
      <c r="O1416" s="2">
        <v>1720</v>
      </c>
      <c r="P1416" s="27">
        <v>2.2508640308001953E-3</v>
      </c>
      <c r="Q1416" s="14">
        <v>183.030303030303</v>
      </c>
      <c r="R1416" s="2">
        <v>2301</v>
      </c>
      <c r="S1416" s="27">
        <v>2.894488898169591E-3</v>
      </c>
      <c r="T1416" s="14">
        <v>240</v>
      </c>
      <c r="V1416" t="s">
        <v>173</v>
      </c>
      <c r="W1416" t="s">
        <v>173</v>
      </c>
      <c r="X1416" t="s">
        <v>173</v>
      </c>
      <c r="Y1416" s="2">
        <v>63661</v>
      </c>
      <c r="Z1416" s="27">
        <v>2E-3</v>
      </c>
      <c r="AA1416" s="14">
        <v>1050.9100000000001</v>
      </c>
      <c r="AB1416" s="2">
        <v>70200</v>
      </c>
      <c r="AC1416" s="27">
        <v>2E-3</v>
      </c>
      <c r="AD1416" s="14">
        <v>1404.85</v>
      </c>
    </row>
    <row r="1417" spans="1:30" x14ac:dyDescent="0.3">
      <c r="A1417" t="s">
        <v>2039</v>
      </c>
      <c r="B1417" t="s">
        <v>173</v>
      </c>
      <c r="C1417" t="s">
        <v>173</v>
      </c>
      <c r="D1417" t="s">
        <v>173</v>
      </c>
      <c r="E1417" s="2">
        <v>1615</v>
      </c>
      <c r="F1417" s="299">
        <v>0.15171441991545326</v>
      </c>
      <c r="G1417" s="14">
        <v>147.272727272727</v>
      </c>
      <c r="H1417" s="2">
        <v>1798</v>
      </c>
      <c r="I1417" s="299">
        <v>0.16256781193490055</v>
      </c>
      <c r="J1417" s="14">
        <v>173.33332799999999</v>
      </c>
      <c r="L1417" t="s">
        <v>173</v>
      </c>
      <c r="M1417" t="s">
        <v>173</v>
      </c>
      <c r="N1417" t="s">
        <v>173</v>
      </c>
      <c r="O1417" s="2">
        <v>88252</v>
      </c>
      <c r="P1417" s="27">
        <v>0.11549026305010397</v>
      </c>
      <c r="Q1417" s="14">
        <v>182.42424242424201</v>
      </c>
      <c r="R1417" s="2">
        <v>90840</v>
      </c>
      <c r="S1417" s="27">
        <v>0.11427004411548268</v>
      </c>
      <c r="T1417" s="14">
        <v>240</v>
      </c>
      <c r="V1417" t="s">
        <v>173</v>
      </c>
      <c r="W1417" t="s">
        <v>173</v>
      </c>
      <c r="X1417" t="s">
        <v>173</v>
      </c>
      <c r="Y1417" s="2">
        <v>3191857</v>
      </c>
      <c r="Z1417" s="27">
        <v>0.09</v>
      </c>
      <c r="AA1417" s="14">
        <v>1185.45</v>
      </c>
      <c r="AB1417" s="2">
        <v>3129108</v>
      </c>
      <c r="AC1417" s="27">
        <v>8.5999999999999993E-2</v>
      </c>
      <c r="AD1417" s="14">
        <v>1546.06</v>
      </c>
    </row>
    <row r="1418" spans="1:30" x14ac:dyDescent="0.3">
      <c r="A1418" t="s">
        <v>2029</v>
      </c>
      <c r="B1418" t="s">
        <v>173</v>
      </c>
      <c r="C1418" t="s">
        <v>173</v>
      </c>
      <c r="D1418" t="s">
        <v>173</v>
      </c>
      <c r="E1418" s="2">
        <v>1516</v>
      </c>
      <c r="F1418" s="299">
        <v>0.14241427900422735</v>
      </c>
      <c r="G1418" s="14">
        <v>107.272727272727</v>
      </c>
      <c r="H1418" s="2">
        <v>1646</v>
      </c>
      <c r="I1418" s="299">
        <v>0.14882459312839061</v>
      </c>
      <c r="J1418" s="14">
        <v>159.393936</v>
      </c>
      <c r="L1418" t="s">
        <v>173</v>
      </c>
      <c r="M1418" t="s">
        <v>173</v>
      </c>
      <c r="N1418" t="s">
        <v>173</v>
      </c>
      <c r="O1418" s="2">
        <v>102918</v>
      </c>
      <c r="P1418" s="27">
        <v>0.13468280483831074</v>
      </c>
      <c r="Q1418" s="14">
        <v>79.393939393939405</v>
      </c>
      <c r="R1418" s="2">
        <v>105873</v>
      </c>
      <c r="S1418" s="27">
        <v>0.13318045333155545</v>
      </c>
      <c r="T1418" s="14">
        <v>50.303031900000001</v>
      </c>
      <c r="V1418" t="s">
        <v>173</v>
      </c>
      <c r="W1418" t="s">
        <v>173</v>
      </c>
      <c r="X1418" t="s">
        <v>173</v>
      </c>
      <c r="Y1418" s="2">
        <v>4637444</v>
      </c>
      <c r="Z1418" s="27">
        <v>0.13100000000000001</v>
      </c>
      <c r="AA1418" s="14">
        <v>757.58</v>
      </c>
      <c r="AB1418" s="2">
        <v>4690779</v>
      </c>
      <c r="AC1418" s="27">
        <v>0.129</v>
      </c>
      <c r="AD1418" s="14">
        <v>973.33</v>
      </c>
    </row>
    <row r="1419" spans="1:30" x14ac:dyDescent="0.3">
      <c r="A1419" t="s">
        <v>2038</v>
      </c>
      <c r="B1419" t="s">
        <v>173</v>
      </c>
      <c r="C1419" t="s">
        <v>173</v>
      </c>
      <c r="D1419" t="s">
        <v>173</v>
      </c>
      <c r="E1419" s="2">
        <v>6</v>
      </c>
      <c r="F1419" s="299">
        <v>5.6364490371066227E-4</v>
      </c>
      <c r="G1419" s="14">
        <v>5.4545454545454497</v>
      </c>
      <c r="H1419" s="2">
        <v>0</v>
      </c>
      <c r="I1419" s="299">
        <v>0</v>
      </c>
      <c r="J1419" s="14">
        <v>12.727273</v>
      </c>
      <c r="L1419" t="s">
        <v>173</v>
      </c>
      <c r="M1419" t="s">
        <v>173</v>
      </c>
      <c r="N1419" t="s">
        <v>173</v>
      </c>
      <c r="O1419" s="2">
        <v>3025</v>
      </c>
      <c r="P1419" s="27">
        <v>3.958641682075925E-3</v>
      </c>
      <c r="Q1419" s="14">
        <v>263.636363636363</v>
      </c>
      <c r="R1419" s="2">
        <v>3320</v>
      </c>
      <c r="S1419" s="27">
        <v>4.1763160112659901E-3</v>
      </c>
      <c r="T1419" s="14">
        <v>378.18182400000001</v>
      </c>
      <c r="V1419" t="s">
        <v>173</v>
      </c>
      <c r="W1419" t="s">
        <v>173</v>
      </c>
      <c r="X1419" t="s">
        <v>173</v>
      </c>
      <c r="Y1419" s="2">
        <v>105581</v>
      </c>
      <c r="Z1419" s="27">
        <v>3.0000000000000001E-3</v>
      </c>
      <c r="AA1419" s="14">
        <v>1590.91</v>
      </c>
      <c r="AB1419" s="2">
        <v>127988</v>
      </c>
      <c r="AC1419" s="27">
        <v>4.0000000000000001E-3</v>
      </c>
      <c r="AD1419" s="14">
        <v>1926.06</v>
      </c>
    </row>
    <row r="1420" spans="1:30" x14ac:dyDescent="0.3">
      <c r="A1420" t="s">
        <v>2039</v>
      </c>
      <c r="B1420" t="s">
        <v>173</v>
      </c>
      <c r="C1420" t="s">
        <v>173</v>
      </c>
      <c r="D1420" t="s">
        <v>173</v>
      </c>
      <c r="E1420" s="2">
        <v>1510</v>
      </c>
      <c r="F1420" s="299">
        <v>0.14185063410051668</v>
      </c>
      <c r="G1420" s="14">
        <v>107.272727272727</v>
      </c>
      <c r="H1420" s="2">
        <v>1646</v>
      </c>
      <c r="I1420" s="299">
        <v>0.14882459312839061</v>
      </c>
      <c r="J1420" s="14">
        <v>159.393936</v>
      </c>
      <c r="L1420" t="s">
        <v>173</v>
      </c>
      <c r="M1420" t="s">
        <v>173</v>
      </c>
      <c r="N1420" t="s">
        <v>173</v>
      </c>
      <c r="O1420" s="2">
        <v>99893</v>
      </c>
      <c r="P1420" s="27">
        <v>0.13072416315623483</v>
      </c>
      <c r="Q1420" s="14">
        <v>287.87878787878702</v>
      </c>
      <c r="R1420" s="2">
        <v>102553</v>
      </c>
      <c r="S1420" s="27">
        <v>0.12900413732028948</v>
      </c>
      <c r="T1420" s="14">
        <v>375.15152</v>
      </c>
      <c r="V1420" t="s">
        <v>173</v>
      </c>
      <c r="W1420" t="s">
        <v>173</v>
      </c>
      <c r="X1420" t="s">
        <v>173</v>
      </c>
      <c r="Y1420" s="2">
        <v>4531863</v>
      </c>
      <c r="Z1420" s="27">
        <v>0.128</v>
      </c>
      <c r="AA1420" s="14">
        <v>1812.73</v>
      </c>
      <c r="AB1420" s="2">
        <v>4562791</v>
      </c>
      <c r="AC1420" s="27">
        <v>0.125</v>
      </c>
      <c r="AD1420" s="14">
        <v>1868.48</v>
      </c>
    </row>
    <row r="1421" spans="1:30" x14ac:dyDescent="0.3">
      <c r="A1421" t="s">
        <v>2030</v>
      </c>
      <c r="B1421" t="s">
        <v>173</v>
      </c>
      <c r="C1421" t="s">
        <v>173</v>
      </c>
      <c r="D1421" t="s">
        <v>173</v>
      </c>
      <c r="E1421" s="2">
        <v>1752</v>
      </c>
      <c r="F1421" s="299">
        <v>0.16458431188351338</v>
      </c>
      <c r="G1421" s="14">
        <v>81.212121212121204</v>
      </c>
      <c r="H1421" s="2">
        <v>1840</v>
      </c>
      <c r="I1421" s="299">
        <v>0.16636528028933092</v>
      </c>
      <c r="J1421" s="14">
        <v>145.454544</v>
      </c>
      <c r="L1421" t="s">
        <v>173</v>
      </c>
      <c r="M1421" t="s">
        <v>173</v>
      </c>
      <c r="N1421" t="s">
        <v>173</v>
      </c>
      <c r="O1421" s="2">
        <v>146233</v>
      </c>
      <c r="P1421" s="27">
        <v>0.19136662780000288</v>
      </c>
      <c r="Q1421" s="14">
        <v>83.636363636363598</v>
      </c>
      <c r="R1421" s="2">
        <v>149066</v>
      </c>
      <c r="S1421" s="27">
        <v>0.18751407305282411</v>
      </c>
      <c r="T1421" s="14">
        <v>64.848489999999998</v>
      </c>
      <c r="V1421" t="s">
        <v>173</v>
      </c>
      <c r="W1421" t="s">
        <v>173</v>
      </c>
      <c r="X1421" t="s">
        <v>173</v>
      </c>
      <c r="Y1421" s="2">
        <v>7477809</v>
      </c>
      <c r="Z1421" s="27">
        <v>0.21099999999999999</v>
      </c>
      <c r="AA1421" s="14">
        <v>717.58</v>
      </c>
      <c r="AB1421" s="2">
        <v>7530762</v>
      </c>
      <c r="AC1421" s="27">
        <v>0.20699999999999999</v>
      </c>
      <c r="AD1421" s="14">
        <v>807.88</v>
      </c>
    </row>
    <row r="1422" spans="1:30" x14ac:dyDescent="0.3">
      <c r="A1422" t="s">
        <v>2038</v>
      </c>
      <c r="B1422" t="s">
        <v>173</v>
      </c>
      <c r="C1422" t="s">
        <v>173</v>
      </c>
      <c r="D1422" t="s">
        <v>173</v>
      </c>
      <c r="E1422" s="2">
        <v>60</v>
      </c>
      <c r="F1422" s="299">
        <v>5.6364490371066224E-3</v>
      </c>
      <c r="G1422" s="14">
        <v>19.393939393939299</v>
      </c>
      <c r="H1422" s="2">
        <v>0</v>
      </c>
      <c r="I1422" s="299">
        <v>0</v>
      </c>
      <c r="J1422" s="14">
        <v>12.727273</v>
      </c>
      <c r="L1422" t="s">
        <v>173</v>
      </c>
      <c r="M1422" t="s">
        <v>173</v>
      </c>
      <c r="N1422" t="s">
        <v>173</v>
      </c>
      <c r="O1422" s="2">
        <v>7918</v>
      </c>
      <c r="P1422" s="27">
        <v>1.0361826392951131E-2</v>
      </c>
      <c r="Q1422" s="14">
        <v>407.27272727272702</v>
      </c>
      <c r="R1422" s="2">
        <v>7267</v>
      </c>
      <c r="S1422" s="27">
        <v>9.1413519439367315E-3</v>
      </c>
      <c r="T1422" s="14">
        <v>428.48486300000002</v>
      </c>
      <c r="V1422" t="s">
        <v>173</v>
      </c>
      <c r="W1422" t="s">
        <v>173</v>
      </c>
      <c r="X1422" t="s">
        <v>173</v>
      </c>
      <c r="Y1422" s="2">
        <v>291373</v>
      </c>
      <c r="Z1422" s="27">
        <v>8.0000000000000002E-3</v>
      </c>
      <c r="AA1422" s="14">
        <v>2187.88</v>
      </c>
      <c r="AB1422" s="2">
        <v>269072</v>
      </c>
      <c r="AC1422" s="27">
        <v>7.0000000000000001E-3</v>
      </c>
      <c r="AD1422" s="14">
        <v>2283.0300000000002</v>
      </c>
    </row>
    <row r="1423" spans="1:30" x14ac:dyDescent="0.3">
      <c r="A1423" t="s">
        <v>2039</v>
      </c>
      <c r="B1423" t="s">
        <v>173</v>
      </c>
      <c r="C1423" t="s">
        <v>173</v>
      </c>
      <c r="D1423" t="s">
        <v>173</v>
      </c>
      <c r="E1423" s="2">
        <v>1692</v>
      </c>
      <c r="F1423" s="299">
        <v>0.15894786284640677</v>
      </c>
      <c r="G1423" s="14">
        <v>80</v>
      </c>
      <c r="H1423" s="2">
        <v>1840</v>
      </c>
      <c r="I1423" s="299">
        <v>0.16636528028933092</v>
      </c>
      <c r="J1423" s="14">
        <v>145.454544</v>
      </c>
      <c r="L1423" t="s">
        <v>173</v>
      </c>
      <c r="M1423" t="s">
        <v>173</v>
      </c>
      <c r="N1423" t="s">
        <v>173</v>
      </c>
      <c r="O1423" s="2">
        <v>138315</v>
      </c>
      <c r="P1423" s="27">
        <v>0.18100480140705175</v>
      </c>
      <c r="Q1423" s="14">
        <v>408.48484848484799</v>
      </c>
      <c r="R1423" s="2">
        <v>141799</v>
      </c>
      <c r="S1423" s="27">
        <v>0.17837272110888738</v>
      </c>
      <c r="T1423" s="14">
        <v>421.81817599999999</v>
      </c>
      <c r="V1423" t="s">
        <v>173</v>
      </c>
      <c r="W1423" t="s">
        <v>173</v>
      </c>
      <c r="X1423" t="s">
        <v>173</v>
      </c>
      <c r="Y1423" s="2">
        <v>7186436</v>
      </c>
      <c r="Z1423" s="27">
        <v>0.20300000000000001</v>
      </c>
      <c r="AA1423" s="14">
        <v>2256.9699999999998</v>
      </c>
      <c r="AB1423" s="2">
        <v>7261690</v>
      </c>
      <c r="AC1423" s="27">
        <v>0.19900000000000001</v>
      </c>
      <c r="AD1423" s="14">
        <v>2262.42</v>
      </c>
    </row>
    <row r="1424" spans="1:30" x14ac:dyDescent="0.3">
      <c r="A1424" t="s">
        <v>2031</v>
      </c>
      <c r="B1424" t="s">
        <v>173</v>
      </c>
      <c r="C1424" t="s">
        <v>173</v>
      </c>
      <c r="D1424" t="s">
        <v>173</v>
      </c>
      <c r="E1424" s="2">
        <v>212</v>
      </c>
      <c r="F1424" s="299">
        <v>1.9915453264443401E-2</v>
      </c>
      <c r="G1424" s="14">
        <v>34.545454545454497</v>
      </c>
      <c r="H1424" s="2">
        <v>285</v>
      </c>
      <c r="I1424" s="299">
        <v>2.5768535262206148E-2</v>
      </c>
      <c r="J1424" s="14">
        <v>51.515152</v>
      </c>
      <c r="L1424" t="s">
        <v>173</v>
      </c>
      <c r="M1424" t="s">
        <v>173</v>
      </c>
      <c r="N1424" t="s">
        <v>173</v>
      </c>
      <c r="O1424" s="2">
        <v>25599</v>
      </c>
      <c r="P1424" s="27">
        <v>3.3499923444450116E-2</v>
      </c>
      <c r="Q1424" s="14">
        <v>61.212121212121197</v>
      </c>
      <c r="R1424" s="2">
        <v>30817</v>
      </c>
      <c r="S1424" s="27">
        <v>3.8765521240718075E-2</v>
      </c>
      <c r="T1424" s="14">
        <v>48.484848</v>
      </c>
      <c r="V1424" t="s">
        <v>173</v>
      </c>
      <c r="W1424" t="s">
        <v>173</v>
      </c>
      <c r="X1424" t="s">
        <v>173</v>
      </c>
      <c r="Y1424" s="2">
        <v>1427224</v>
      </c>
      <c r="Z1424" s="27">
        <v>0.04</v>
      </c>
      <c r="AA1424" s="14">
        <v>443.64</v>
      </c>
      <c r="AB1424" s="2">
        <v>1735473</v>
      </c>
      <c r="AC1424" s="27">
        <v>4.8000000000000001E-2</v>
      </c>
      <c r="AD1424" s="14">
        <v>575.76</v>
      </c>
    </row>
    <row r="1425" spans="1:31" x14ac:dyDescent="0.3">
      <c r="A1425" t="s">
        <v>2038</v>
      </c>
      <c r="B1425" t="s">
        <v>173</v>
      </c>
      <c r="C1425" t="s">
        <v>173</v>
      </c>
      <c r="D1425" t="s">
        <v>173</v>
      </c>
      <c r="E1425" s="2">
        <v>0</v>
      </c>
      <c r="F1425" s="299">
        <v>0</v>
      </c>
      <c r="G1425" s="14">
        <v>11.5151515151515</v>
      </c>
      <c r="H1425" s="2">
        <v>16</v>
      </c>
      <c r="I1425" s="299">
        <v>1.4466546112115732E-3</v>
      </c>
      <c r="J1425" s="14">
        <v>10.909091</v>
      </c>
      <c r="L1425" t="s">
        <v>173</v>
      </c>
      <c r="M1425" t="s">
        <v>173</v>
      </c>
      <c r="N1425" t="s">
        <v>173</v>
      </c>
      <c r="O1425" s="2">
        <v>1597</v>
      </c>
      <c r="P1425" s="27">
        <v>2.0899010797604139E-3</v>
      </c>
      <c r="Q1425" s="14">
        <v>147.272727272727</v>
      </c>
      <c r="R1425" s="2">
        <v>1757</v>
      </c>
      <c r="S1425" s="27">
        <v>2.2101768770464891E-3</v>
      </c>
      <c r="T1425" s="14">
        <v>186.66667200000001</v>
      </c>
      <c r="V1425" t="s">
        <v>173</v>
      </c>
      <c r="W1425" t="s">
        <v>173</v>
      </c>
      <c r="X1425" t="s">
        <v>173</v>
      </c>
      <c r="Y1425" s="2">
        <v>80853</v>
      </c>
      <c r="Z1425" s="27">
        <v>2E-3</v>
      </c>
      <c r="AA1425" s="14">
        <v>1152.73</v>
      </c>
      <c r="AB1425" s="2">
        <v>87967</v>
      </c>
      <c r="AC1425" s="27">
        <v>2E-3</v>
      </c>
      <c r="AD1425" s="14">
        <v>1367.27</v>
      </c>
    </row>
    <row r="1426" spans="1:31" x14ac:dyDescent="0.3">
      <c r="A1426" t="s">
        <v>2039</v>
      </c>
      <c r="B1426" t="s">
        <v>173</v>
      </c>
      <c r="C1426" t="s">
        <v>173</v>
      </c>
      <c r="D1426" t="s">
        <v>173</v>
      </c>
      <c r="E1426" s="2">
        <v>212</v>
      </c>
      <c r="F1426" s="299">
        <v>1.9915453264443401E-2</v>
      </c>
      <c r="G1426" s="14">
        <v>34.545454545454497</v>
      </c>
      <c r="H1426" s="2">
        <v>269</v>
      </c>
      <c r="I1426" s="299">
        <v>2.4321880650994575E-2</v>
      </c>
      <c r="J1426" s="14">
        <v>53.3333321</v>
      </c>
      <c r="L1426" t="s">
        <v>173</v>
      </c>
      <c r="M1426" t="s">
        <v>173</v>
      </c>
      <c r="N1426" t="s">
        <v>173</v>
      </c>
      <c r="O1426" s="2">
        <v>24002</v>
      </c>
      <c r="P1426" s="27">
        <v>3.1410022364689705E-2</v>
      </c>
      <c r="Q1426" s="14">
        <v>149.09090909090901</v>
      </c>
      <c r="R1426" s="2">
        <v>29060</v>
      </c>
      <c r="S1426" s="27">
        <v>3.6555344363671582E-2</v>
      </c>
      <c r="T1426" s="14">
        <v>196.363632</v>
      </c>
      <c r="V1426" t="s">
        <v>173</v>
      </c>
      <c r="W1426" t="s">
        <v>173</v>
      </c>
      <c r="X1426" t="s">
        <v>173</v>
      </c>
      <c r="Y1426" s="2">
        <v>1346371</v>
      </c>
      <c r="Z1426" s="27">
        <v>3.7999999999999999E-2</v>
      </c>
      <c r="AA1426" s="14">
        <v>1190.3</v>
      </c>
      <c r="AB1426" s="2">
        <v>1647506</v>
      </c>
      <c r="AC1426" s="27">
        <v>4.4999999999999998E-2</v>
      </c>
      <c r="AD1426" s="14">
        <v>1399.39</v>
      </c>
    </row>
    <row r="1427" spans="1:31" x14ac:dyDescent="0.3">
      <c r="A1427" t="s">
        <v>2032</v>
      </c>
      <c r="B1427" t="s">
        <v>173</v>
      </c>
      <c r="C1427" t="s">
        <v>173</v>
      </c>
      <c r="D1427" t="s">
        <v>173</v>
      </c>
      <c r="E1427" s="2">
        <v>68</v>
      </c>
      <c r="F1427" s="299">
        <v>6.3879755753875056E-3</v>
      </c>
      <c r="G1427" s="14">
        <v>26.6666666666666</v>
      </c>
      <c r="H1427" s="2">
        <v>66</v>
      </c>
      <c r="I1427" s="299">
        <v>5.9674502712477396E-3</v>
      </c>
      <c r="J1427" s="14">
        <v>25.454546000000001</v>
      </c>
      <c r="L1427" t="s">
        <v>173</v>
      </c>
      <c r="M1427" t="s">
        <v>173</v>
      </c>
      <c r="N1427" t="s">
        <v>173</v>
      </c>
      <c r="O1427" s="2">
        <v>18984</v>
      </c>
      <c r="P1427" s="27">
        <v>2.484325741901797E-2</v>
      </c>
      <c r="Q1427" s="14">
        <v>101.818181818181</v>
      </c>
      <c r="R1427" s="2">
        <v>20984</v>
      </c>
      <c r="S1427" s="27">
        <v>2.6396329873616124E-2</v>
      </c>
      <c r="T1427" s="14">
        <v>130.30302399999999</v>
      </c>
      <c r="V1427" t="s">
        <v>173</v>
      </c>
      <c r="W1427" t="s">
        <v>173</v>
      </c>
      <c r="X1427" t="s">
        <v>173</v>
      </c>
      <c r="Y1427" s="2">
        <v>1197626</v>
      </c>
      <c r="Z1427" s="27">
        <v>3.4000000000000002E-2</v>
      </c>
      <c r="AA1427" s="14">
        <v>640.61</v>
      </c>
      <c r="AB1427" s="2">
        <v>1341470</v>
      </c>
      <c r="AC1427" s="27">
        <v>3.6999999999999998E-2</v>
      </c>
      <c r="AD1427" s="14">
        <v>718.79</v>
      </c>
    </row>
    <row r="1428" spans="1:31" x14ac:dyDescent="0.3">
      <c r="A1428" t="s">
        <v>2038</v>
      </c>
      <c r="B1428" t="s">
        <v>173</v>
      </c>
      <c r="C1428" t="s">
        <v>173</v>
      </c>
      <c r="D1428" t="s">
        <v>173</v>
      </c>
      <c r="E1428" s="2">
        <v>9</v>
      </c>
      <c r="F1428" s="299">
        <v>8.4546735556599345E-4</v>
      </c>
      <c r="G1428" s="14">
        <v>6.6666666666666599</v>
      </c>
      <c r="H1428" s="2">
        <v>4</v>
      </c>
      <c r="I1428" s="299">
        <v>3.6166365280289331E-4</v>
      </c>
      <c r="J1428" s="14">
        <v>3.6363637400000002</v>
      </c>
      <c r="L1428" t="s">
        <v>173</v>
      </c>
      <c r="M1428" t="s">
        <v>173</v>
      </c>
      <c r="N1428" t="s">
        <v>173</v>
      </c>
      <c r="O1428" s="2">
        <v>3297</v>
      </c>
      <c r="P1428" s="27">
        <v>4.3145922729931653E-3</v>
      </c>
      <c r="Q1428" s="14">
        <v>233.333333333333</v>
      </c>
      <c r="R1428" s="2">
        <v>2958</v>
      </c>
      <c r="S1428" s="27">
        <v>3.720946614856867E-3</v>
      </c>
      <c r="T1428" s="14">
        <v>241.81817599999999</v>
      </c>
      <c r="V1428" t="s">
        <v>173</v>
      </c>
      <c r="W1428" t="s">
        <v>173</v>
      </c>
      <c r="X1428" t="s">
        <v>173</v>
      </c>
      <c r="Y1428" s="2">
        <v>217063</v>
      </c>
      <c r="Z1428" s="27">
        <v>6.0000000000000001E-3</v>
      </c>
      <c r="AA1428" s="14">
        <v>1968.48</v>
      </c>
      <c r="AB1428" s="2">
        <v>229270</v>
      </c>
      <c r="AC1428" s="27">
        <v>6.0000000000000001E-3</v>
      </c>
      <c r="AD1428" s="14">
        <v>2476.9699999999998</v>
      </c>
    </row>
    <row r="1429" spans="1:31" x14ac:dyDescent="0.3">
      <c r="A1429" t="s">
        <v>2039</v>
      </c>
      <c r="B1429" t="s">
        <v>173</v>
      </c>
      <c r="C1429" t="s">
        <v>173</v>
      </c>
      <c r="D1429" t="s">
        <v>173</v>
      </c>
      <c r="E1429" s="2">
        <v>59</v>
      </c>
      <c r="F1429" s="299">
        <v>5.5425082198215124E-3</v>
      </c>
      <c r="G1429" s="14">
        <v>25.4545454545454</v>
      </c>
      <c r="H1429" s="2">
        <v>62</v>
      </c>
      <c r="I1429" s="299">
        <v>5.6057866184448463E-3</v>
      </c>
      <c r="J1429" s="14">
        <v>24.848483999999999</v>
      </c>
      <c r="L1429" t="s">
        <v>173</v>
      </c>
      <c r="M1429" t="s">
        <v>173</v>
      </c>
      <c r="N1429" t="s">
        <v>173</v>
      </c>
      <c r="O1429" s="2">
        <v>15687</v>
      </c>
      <c r="P1429" s="27">
        <v>2.0528665146024805E-2</v>
      </c>
      <c r="Q1429" s="14">
        <v>250.30303030303</v>
      </c>
      <c r="R1429" s="2">
        <v>18026</v>
      </c>
      <c r="S1429" s="27">
        <v>2.2675383258759257E-2</v>
      </c>
      <c r="T1429" s="14">
        <v>268.48486300000002</v>
      </c>
      <c r="V1429" t="s">
        <v>173</v>
      </c>
      <c r="W1429" t="s">
        <v>173</v>
      </c>
      <c r="X1429" t="s">
        <v>173</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297" t="s">
        <v>2040</v>
      </c>
      <c r="B1431" s="297"/>
      <c r="C1431" s="297"/>
      <c r="D1431" s="297"/>
      <c r="E1431" s="297"/>
      <c r="F1431" s="297"/>
      <c r="G1431" s="297"/>
      <c r="H1431" s="297"/>
      <c r="I1431" s="297"/>
      <c r="J1431" s="297"/>
      <c r="K1431" s="297"/>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173</v>
      </c>
      <c r="C1432" t="s">
        <v>173</v>
      </c>
      <c r="D1432" t="s">
        <v>173</v>
      </c>
      <c r="E1432" s="298" t="s">
        <v>1703</v>
      </c>
      <c r="F1432" s="298"/>
      <c r="G1432" s="298" t="s">
        <v>1704</v>
      </c>
      <c r="H1432" s="298" t="s">
        <v>1703</v>
      </c>
      <c r="I1432" s="298"/>
      <c r="J1432" s="298" t="s">
        <v>1704</v>
      </c>
      <c r="K1432" t="s">
        <v>173</v>
      </c>
      <c r="L1432" t="s">
        <v>173</v>
      </c>
      <c r="M1432" t="s">
        <v>173</v>
      </c>
      <c r="N1432" t="s">
        <v>173</v>
      </c>
      <c r="O1432" s="207" t="s">
        <v>1703</v>
      </c>
      <c r="P1432" s="207"/>
      <c r="Q1432" s="207" t="s">
        <v>1704</v>
      </c>
      <c r="R1432" s="207" t="s">
        <v>1703</v>
      </c>
      <c r="S1432" s="207"/>
      <c r="T1432" s="207" t="s">
        <v>1704</v>
      </c>
      <c r="U1432" t="s">
        <v>173</v>
      </c>
      <c r="V1432" t="s">
        <v>173</v>
      </c>
      <c r="W1432" t="s">
        <v>173</v>
      </c>
      <c r="X1432" t="s">
        <v>173</v>
      </c>
      <c r="Y1432" s="207" t="s">
        <v>1703</v>
      </c>
      <c r="Z1432" s="207"/>
      <c r="AA1432" s="207" t="s">
        <v>1704</v>
      </c>
      <c r="AB1432" s="207" t="s">
        <v>1703</v>
      </c>
      <c r="AC1432" s="207"/>
      <c r="AD1432" s="207" t="s">
        <v>1704</v>
      </c>
      <c r="AE1432" t="s">
        <v>173</v>
      </c>
    </row>
    <row r="1433" spans="1:31" x14ac:dyDescent="0.3">
      <c r="A1433" t="s">
        <v>175</v>
      </c>
      <c r="B1433" t="s">
        <v>173</v>
      </c>
      <c r="C1433" t="s">
        <v>173</v>
      </c>
      <c r="D1433" t="s">
        <v>173</v>
      </c>
      <c r="E1433" s="2">
        <v>10645</v>
      </c>
      <c r="F1433" t="s">
        <v>173</v>
      </c>
      <c r="G1433" s="14">
        <v>173.333333333333</v>
      </c>
      <c r="H1433" s="2">
        <v>11060</v>
      </c>
      <c r="I1433" t="s">
        <v>173</v>
      </c>
      <c r="J1433" s="14">
        <v>193.33332799999999</v>
      </c>
      <c r="L1433" t="s">
        <v>173</v>
      </c>
      <c r="M1433" t="s">
        <v>173</v>
      </c>
      <c r="N1433" t="s">
        <v>173</v>
      </c>
      <c r="O1433" s="2">
        <v>764151</v>
      </c>
      <c r="P1433" s="27" t="s">
        <v>173</v>
      </c>
      <c r="Q1433" s="14">
        <v>927.87878787878799</v>
      </c>
      <c r="R1433" s="2">
        <v>794959</v>
      </c>
      <c r="S1433" s="27" t="s">
        <v>173</v>
      </c>
      <c r="T1433" s="14">
        <v>836.96969999999999</v>
      </c>
      <c r="V1433" t="s">
        <v>173</v>
      </c>
      <c r="W1433" t="s">
        <v>173</v>
      </c>
      <c r="X1433" t="s">
        <v>173</v>
      </c>
      <c r="Y1433" s="2">
        <v>35400693</v>
      </c>
      <c r="Z1433" s="27" t="s">
        <v>173</v>
      </c>
      <c r="AA1433" s="14">
        <v>1443.03</v>
      </c>
      <c r="AB1433" s="2">
        <v>36429855</v>
      </c>
      <c r="AC1433" s="27" t="s">
        <v>173</v>
      </c>
      <c r="AD1433" s="14">
        <v>1813.33</v>
      </c>
    </row>
    <row r="1434" spans="1:31" x14ac:dyDescent="0.3">
      <c r="A1434" t="s">
        <v>2025</v>
      </c>
      <c r="B1434" t="s">
        <v>173</v>
      </c>
      <c r="C1434" t="s">
        <v>173</v>
      </c>
      <c r="D1434" t="s">
        <v>173</v>
      </c>
      <c r="E1434" s="2">
        <v>5477</v>
      </c>
      <c r="F1434" s="299">
        <v>0.51451385627054957</v>
      </c>
      <c r="G1434" s="14">
        <v>160.60606060606</v>
      </c>
      <c r="H1434" s="2">
        <v>5421</v>
      </c>
      <c r="I1434" s="299">
        <v>0.49014466546112118</v>
      </c>
      <c r="J1434" s="14">
        <v>240</v>
      </c>
      <c r="L1434" t="s">
        <v>173</v>
      </c>
      <c r="M1434" t="s">
        <v>173</v>
      </c>
      <c r="N1434" t="s">
        <v>173</v>
      </c>
      <c r="O1434" s="2">
        <v>380445</v>
      </c>
      <c r="P1434" s="27">
        <v>0.49786625941731411</v>
      </c>
      <c r="Q1434" s="14">
        <v>921.21212121212102</v>
      </c>
      <c r="R1434" s="2">
        <v>395078</v>
      </c>
      <c r="S1434" s="27">
        <v>0.49697908948763397</v>
      </c>
      <c r="T1434" s="14">
        <v>840</v>
      </c>
      <c r="V1434" t="s">
        <v>173</v>
      </c>
      <c r="W1434" t="s">
        <v>173</v>
      </c>
      <c r="X1434" t="s">
        <v>173</v>
      </c>
      <c r="Y1434" s="2">
        <v>17405072</v>
      </c>
      <c r="Z1434" s="27">
        <v>0.49199999999999999</v>
      </c>
      <c r="AA1434" s="14">
        <v>1794.55</v>
      </c>
      <c r="AB1434" s="2">
        <v>17932063</v>
      </c>
      <c r="AC1434" s="27">
        <v>0.49199999999999999</v>
      </c>
      <c r="AD1434" s="14">
        <v>2207.27</v>
      </c>
    </row>
    <row r="1435" spans="1:31" x14ac:dyDescent="0.3">
      <c r="A1435" t="s">
        <v>2028</v>
      </c>
      <c r="B1435" t="s">
        <v>173</v>
      </c>
      <c r="C1435" t="s">
        <v>173</v>
      </c>
      <c r="D1435" t="s">
        <v>173</v>
      </c>
      <c r="E1435" s="2">
        <v>1739</v>
      </c>
      <c r="F1435" s="299">
        <v>0.16336308125880694</v>
      </c>
      <c r="G1435" s="14">
        <v>135.15151515151501</v>
      </c>
      <c r="H1435" s="2">
        <v>1812</v>
      </c>
      <c r="I1435" s="299">
        <v>0.16383363471971066</v>
      </c>
      <c r="J1435" s="14">
        <v>160.606064</v>
      </c>
      <c r="L1435" t="s">
        <v>173</v>
      </c>
      <c r="M1435" t="s">
        <v>173</v>
      </c>
      <c r="N1435" t="s">
        <v>173</v>
      </c>
      <c r="O1435" s="2">
        <v>92956</v>
      </c>
      <c r="P1435" s="27">
        <v>0.12164611444596683</v>
      </c>
      <c r="Q1435" s="14">
        <v>55.757575757575701</v>
      </c>
      <c r="R1435" s="2">
        <v>95551</v>
      </c>
      <c r="S1435" s="27">
        <v>0.12019613590134837</v>
      </c>
      <c r="T1435" s="14">
        <v>56.969695999999999</v>
      </c>
      <c r="V1435" t="s">
        <v>173</v>
      </c>
      <c r="W1435" t="s">
        <v>173</v>
      </c>
      <c r="X1435" t="s">
        <v>173</v>
      </c>
      <c r="Y1435" s="2">
        <v>3391724</v>
      </c>
      <c r="Z1435" s="27">
        <v>9.6000000000000002E-2</v>
      </c>
      <c r="AA1435" s="14">
        <v>489.7</v>
      </c>
      <c r="AB1435" s="2">
        <v>3334728</v>
      </c>
      <c r="AC1435" s="27">
        <v>9.1999999999999998E-2</v>
      </c>
      <c r="AD1435" s="14">
        <v>715.76</v>
      </c>
    </row>
    <row r="1436" spans="1:31" x14ac:dyDescent="0.3">
      <c r="A1436" t="s">
        <v>2041</v>
      </c>
      <c r="B1436" t="s">
        <v>173</v>
      </c>
      <c r="C1436" t="s">
        <v>173</v>
      </c>
      <c r="D1436" t="s">
        <v>173</v>
      </c>
      <c r="E1436" s="2">
        <v>7</v>
      </c>
      <c r="F1436" s="299">
        <v>6.5758572099577266E-4</v>
      </c>
      <c r="G1436" s="14">
        <v>7.2727272727272698</v>
      </c>
      <c r="H1436" s="2">
        <v>0</v>
      </c>
      <c r="I1436" s="299">
        <v>0</v>
      </c>
      <c r="J1436" s="14">
        <v>12.727273</v>
      </c>
      <c r="L1436" t="s">
        <v>173</v>
      </c>
      <c r="M1436" t="s">
        <v>173</v>
      </c>
      <c r="N1436" t="s">
        <v>173</v>
      </c>
      <c r="O1436" s="2">
        <v>721</v>
      </c>
      <c r="P1436" s="27">
        <v>9.4353079430636096E-4</v>
      </c>
      <c r="Q1436" s="14">
        <v>137.575757575757</v>
      </c>
      <c r="R1436" s="2">
        <v>536</v>
      </c>
      <c r="S1436" s="27">
        <v>6.7424860904776221E-4</v>
      </c>
      <c r="T1436" s="14">
        <v>112.727272</v>
      </c>
      <c r="V1436" t="s">
        <v>173</v>
      </c>
      <c r="W1436" t="s">
        <v>173</v>
      </c>
      <c r="X1436" t="s">
        <v>173</v>
      </c>
      <c r="Y1436" s="2">
        <v>22047</v>
      </c>
      <c r="Z1436" s="27">
        <v>1E-3</v>
      </c>
      <c r="AA1436" s="14">
        <v>593.33000000000004</v>
      </c>
      <c r="AB1436" s="2">
        <v>19163</v>
      </c>
      <c r="AC1436" s="27">
        <v>1E-3</v>
      </c>
      <c r="AD1436" s="14">
        <v>643.03</v>
      </c>
    </row>
    <row r="1437" spans="1:31" x14ac:dyDescent="0.3">
      <c r="A1437" t="s">
        <v>2042</v>
      </c>
      <c r="B1437" t="s">
        <v>173</v>
      </c>
      <c r="C1437" t="s">
        <v>173</v>
      </c>
      <c r="D1437" t="s">
        <v>173</v>
      </c>
      <c r="E1437" s="2">
        <v>1732</v>
      </c>
      <c r="F1437" s="299">
        <v>0.16270549553781119</v>
      </c>
      <c r="G1437" s="14">
        <v>135.75757575757501</v>
      </c>
      <c r="H1437" s="2">
        <v>1812</v>
      </c>
      <c r="I1437" s="299">
        <v>0.16383363471971066</v>
      </c>
      <c r="J1437" s="14">
        <v>160.606064</v>
      </c>
      <c r="L1437" t="s">
        <v>173</v>
      </c>
      <c r="M1437" t="s">
        <v>173</v>
      </c>
      <c r="N1437" t="s">
        <v>173</v>
      </c>
      <c r="O1437" s="2">
        <v>92235</v>
      </c>
      <c r="P1437" s="27">
        <v>0.12070258365166046</v>
      </c>
      <c r="Q1437" s="14">
        <v>149.09090909090901</v>
      </c>
      <c r="R1437" s="2">
        <v>95015</v>
      </c>
      <c r="S1437" s="27">
        <v>0.11952188729230061</v>
      </c>
      <c r="T1437" s="14">
        <v>124.242424</v>
      </c>
      <c r="V1437" t="s">
        <v>173</v>
      </c>
      <c r="W1437" t="s">
        <v>173</v>
      </c>
      <c r="X1437" t="s">
        <v>173</v>
      </c>
      <c r="Y1437" s="2">
        <v>3369677</v>
      </c>
      <c r="Z1437" s="27">
        <v>9.5000000000000001E-2</v>
      </c>
      <c r="AA1437" s="14">
        <v>739.39</v>
      </c>
      <c r="AB1437" s="2">
        <v>3315565</v>
      </c>
      <c r="AC1437" s="27">
        <v>9.0999999999999998E-2</v>
      </c>
      <c r="AD1437" s="14">
        <v>928.48</v>
      </c>
    </row>
    <row r="1438" spans="1:31" x14ac:dyDescent="0.3">
      <c r="A1438" t="s">
        <v>2029</v>
      </c>
      <c r="B1438" t="s">
        <v>173</v>
      </c>
      <c r="C1438" t="s">
        <v>173</v>
      </c>
      <c r="D1438" t="s">
        <v>173</v>
      </c>
      <c r="E1438" s="2">
        <v>1684</v>
      </c>
      <c r="F1438" s="299">
        <v>0.15819633630812588</v>
      </c>
      <c r="G1438" s="14">
        <v>143.636363636363</v>
      </c>
      <c r="H1438" s="2">
        <v>1619</v>
      </c>
      <c r="I1438" s="299">
        <v>0.14638336347197106</v>
      </c>
      <c r="J1438" s="14">
        <v>188.484848</v>
      </c>
      <c r="L1438" t="s">
        <v>173</v>
      </c>
      <c r="M1438" t="s">
        <v>173</v>
      </c>
      <c r="N1438" t="s">
        <v>173</v>
      </c>
      <c r="O1438" s="2">
        <v>108191</v>
      </c>
      <c r="P1438" s="27">
        <v>0.1415832734629674</v>
      </c>
      <c r="Q1438" s="14">
        <v>554.54545454545405</v>
      </c>
      <c r="R1438" s="2">
        <v>110616</v>
      </c>
      <c r="S1438" s="27">
        <v>0.1391467987657225</v>
      </c>
      <c r="T1438" s="14">
        <v>412.72726399999999</v>
      </c>
      <c r="V1438" t="s">
        <v>173</v>
      </c>
      <c r="W1438" t="s">
        <v>173</v>
      </c>
      <c r="X1438" t="s">
        <v>173</v>
      </c>
      <c r="Y1438" s="2">
        <v>4741790</v>
      </c>
      <c r="Z1438" s="27">
        <v>0.13400000000000001</v>
      </c>
      <c r="AA1438" s="14">
        <v>1612.12</v>
      </c>
      <c r="AB1438" s="2">
        <v>4816407</v>
      </c>
      <c r="AC1438" s="27">
        <v>0.13200000000000001</v>
      </c>
      <c r="AD1438" s="14">
        <v>1673.33</v>
      </c>
    </row>
    <row r="1439" spans="1:31" x14ac:dyDescent="0.3">
      <c r="A1439" t="s">
        <v>2041</v>
      </c>
      <c r="B1439" t="s">
        <v>173</v>
      </c>
      <c r="C1439" t="s">
        <v>173</v>
      </c>
      <c r="D1439" t="s">
        <v>173</v>
      </c>
      <c r="E1439" s="2">
        <v>35</v>
      </c>
      <c r="F1439" s="299">
        <v>3.2879286049788633E-3</v>
      </c>
      <c r="G1439" s="14">
        <v>24.848484848484802</v>
      </c>
      <c r="H1439" s="2">
        <v>0</v>
      </c>
      <c r="I1439" s="299">
        <v>0</v>
      </c>
      <c r="J1439" s="14">
        <v>12.727273</v>
      </c>
      <c r="L1439" t="s">
        <v>173</v>
      </c>
      <c r="M1439" t="s">
        <v>173</v>
      </c>
      <c r="N1439" t="s">
        <v>173</v>
      </c>
      <c r="O1439" s="2">
        <v>1679</v>
      </c>
      <c r="P1439" s="27">
        <v>2.1972097137869348E-3</v>
      </c>
      <c r="Q1439" s="14">
        <v>232.72727272727201</v>
      </c>
      <c r="R1439" s="2">
        <v>1552</v>
      </c>
      <c r="S1439" s="27">
        <v>1.9523019426159085E-3</v>
      </c>
      <c r="T1439" s="14">
        <v>209.69697600000001</v>
      </c>
      <c r="V1439" t="s">
        <v>173</v>
      </c>
      <c r="W1439" t="s">
        <v>173</v>
      </c>
      <c r="X1439" t="s">
        <v>173</v>
      </c>
      <c r="Y1439" s="2">
        <v>56000</v>
      </c>
      <c r="Z1439" s="27">
        <v>2E-3</v>
      </c>
      <c r="AA1439" s="14">
        <v>1068.48</v>
      </c>
      <c r="AB1439" s="2">
        <v>52801</v>
      </c>
      <c r="AC1439" s="27">
        <v>1E-3</v>
      </c>
      <c r="AD1439" s="14">
        <v>1286.67</v>
      </c>
    </row>
    <row r="1440" spans="1:31" x14ac:dyDescent="0.3">
      <c r="A1440" t="s">
        <v>2042</v>
      </c>
      <c r="B1440" t="s">
        <v>173</v>
      </c>
      <c r="C1440" t="s">
        <v>173</v>
      </c>
      <c r="D1440" t="s">
        <v>173</v>
      </c>
      <c r="E1440" s="2">
        <v>1649</v>
      </c>
      <c r="F1440" s="299">
        <v>0.15490840770314701</v>
      </c>
      <c r="G1440" s="14">
        <v>144.84848484848399</v>
      </c>
      <c r="H1440" s="2">
        <v>1619</v>
      </c>
      <c r="I1440" s="299">
        <v>0.14638336347197106</v>
      </c>
      <c r="J1440" s="14">
        <v>188.484848</v>
      </c>
      <c r="L1440" t="s">
        <v>173</v>
      </c>
      <c r="M1440" t="s">
        <v>173</v>
      </c>
      <c r="N1440" t="s">
        <v>173</v>
      </c>
      <c r="O1440" s="2">
        <v>106512</v>
      </c>
      <c r="P1440" s="27">
        <v>0.13938606374918047</v>
      </c>
      <c r="Q1440" s="14">
        <v>644.84848484848396</v>
      </c>
      <c r="R1440" s="2">
        <v>109064</v>
      </c>
      <c r="S1440" s="27">
        <v>0.13719449682310661</v>
      </c>
      <c r="T1440" s="14">
        <v>448.48486300000002</v>
      </c>
      <c r="V1440" t="s">
        <v>173</v>
      </c>
      <c r="W1440" t="s">
        <v>173</v>
      </c>
      <c r="X1440" t="s">
        <v>173</v>
      </c>
      <c r="Y1440" s="2">
        <v>4685790</v>
      </c>
      <c r="Z1440" s="27">
        <v>0.13200000000000001</v>
      </c>
      <c r="AA1440" s="14">
        <v>2006.67</v>
      </c>
      <c r="AB1440" s="2">
        <v>4763606</v>
      </c>
      <c r="AC1440" s="27">
        <v>0.13100000000000001</v>
      </c>
      <c r="AD1440" s="14">
        <v>2226.06</v>
      </c>
    </row>
    <row r="1441" spans="1:30" x14ac:dyDescent="0.3">
      <c r="A1441" t="s">
        <v>2030</v>
      </c>
      <c r="B1441" t="s">
        <v>173</v>
      </c>
      <c r="C1441" t="s">
        <v>173</v>
      </c>
      <c r="D1441" t="s">
        <v>173</v>
      </c>
      <c r="E1441" s="2">
        <v>1742</v>
      </c>
      <c r="F1441" s="299">
        <v>0.16364490371066229</v>
      </c>
      <c r="G1441" s="14">
        <v>111.515151515151</v>
      </c>
      <c r="H1441" s="2">
        <v>1677</v>
      </c>
      <c r="I1441" s="299">
        <v>0.15162748643761301</v>
      </c>
      <c r="J1441" s="14">
        <v>130.909088</v>
      </c>
      <c r="L1441" t="s">
        <v>173</v>
      </c>
      <c r="M1441" t="s">
        <v>173</v>
      </c>
      <c r="N1441" t="s">
        <v>173</v>
      </c>
      <c r="O1441" s="2">
        <v>142034</v>
      </c>
      <c r="P1441" s="27">
        <v>0.18587164055271799</v>
      </c>
      <c r="Q1441" s="14">
        <v>511.51515151515099</v>
      </c>
      <c r="R1441" s="2">
        <v>144586</v>
      </c>
      <c r="S1441" s="27">
        <v>0.18187856229063384</v>
      </c>
      <c r="T1441" s="14">
        <v>559.39390000000003</v>
      </c>
      <c r="V1441" t="s">
        <v>173</v>
      </c>
      <c r="W1441" t="s">
        <v>173</v>
      </c>
      <c r="X1441" t="s">
        <v>173</v>
      </c>
      <c r="Y1441" s="2">
        <v>7195146</v>
      </c>
      <c r="Z1441" s="27">
        <v>0.20300000000000001</v>
      </c>
      <c r="AA1441" s="14">
        <v>1241.21</v>
      </c>
      <c r="AB1441" s="2">
        <v>7309447</v>
      </c>
      <c r="AC1441" s="27">
        <v>0.20100000000000001</v>
      </c>
      <c r="AD1441" s="14">
        <v>1505.45</v>
      </c>
    </row>
    <row r="1442" spans="1:30" x14ac:dyDescent="0.3">
      <c r="A1442" t="s">
        <v>2041</v>
      </c>
      <c r="B1442" t="s">
        <v>173</v>
      </c>
      <c r="C1442" t="s">
        <v>173</v>
      </c>
      <c r="D1442" t="s">
        <v>173</v>
      </c>
      <c r="E1442" s="2">
        <v>36</v>
      </c>
      <c r="F1442" s="299">
        <v>3.3818694222639738E-3</v>
      </c>
      <c r="G1442" s="14">
        <v>24.2424242424242</v>
      </c>
      <c r="H1442" s="2">
        <v>56</v>
      </c>
      <c r="I1442" s="299">
        <v>5.0632911392405064E-3</v>
      </c>
      <c r="J1442" s="14">
        <v>27.878788</v>
      </c>
      <c r="L1442" t="s">
        <v>173</v>
      </c>
      <c r="M1442" t="s">
        <v>173</v>
      </c>
      <c r="N1442" t="s">
        <v>173</v>
      </c>
      <c r="O1442" s="2">
        <v>11017</v>
      </c>
      <c r="P1442" s="27">
        <v>1.44173075740266E-2</v>
      </c>
      <c r="Q1442" s="14">
        <v>440</v>
      </c>
      <c r="R1442" s="2">
        <v>10757</v>
      </c>
      <c r="S1442" s="27">
        <v>1.353151546180369E-2</v>
      </c>
      <c r="T1442" s="14">
        <v>583.03030000000001</v>
      </c>
      <c r="V1442" t="s">
        <v>173</v>
      </c>
      <c r="W1442" t="s">
        <v>173</v>
      </c>
      <c r="X1442" t="s">
        <v>173</v>
      </c>
      <c r="Y1442" s="2">
        <v>370293</v>
      </c>
      <c r="Z1442" s="27">
        <v>0.01</v>
      </c>
      <c r="AA1442" s="14">
        <v>2784.85</v>
      </c>
      <c r="AB1442" s="2">
        <v>339017</v>
      </c>
      <c r="AC1442" s="27">
        <v>8.9999999999999993E-3</v>
      </c>
      <c r="AD1442" s="14">
        <v>2884.24</v>
      </c>
    </row>
    <row r="1443" spans="1:30" x14ac:dyDescent="0.3">
      <c r="A1443" t="s">
        <v>2042</v>
      </c>
      <c r="B1443" t="s">
        <v>173</v>
      </c>
      <c r="C1443" t="s">
        <v>173</v>
      </c>
      <c r="D1443" t="s">
        <v>173</v>
      </c>
      <c r="E1443" s="2">
        <v>1706</v>
      </c>
      <c r="F1443" s="299">
        <v>0.1602630342883983</v>
      </c>
      <c r="G1443" s="14">
        <v>112.72727272727199</v>
      </c>
      <c r="H1443" s="2">
        <v>1621</v>
      </c>
      <c r="I1443" s="299">
        <v>0.1465641952983725</v>
      </c>
      <c r="J1443" s="14">
        <v>138.18182400000001</v>
      </c>
      <c r="L1443" t="s">
        <v>173</v>
      </c>
      <c r="M1443" t="s">
        <v>173</v>
      </c>
      <c r="N1443" t="s">
        <v>173</v>
      </c>
      <c r="O1443" s="2">
        <v>131017</v>
      </c>
      <c r="P1443" s="27">
        <v>0.17145433297869139</v>
      </c>
      <c r="Q1443" s="14">
        <v>640.60606060606005</v>
      </c>
      <c r="R1443" s="2">
        <v>133829</v>
      </c>
      <c r="S1443" s="27">
        <v>0.16834704682883017</v>
      </c>
      <c r="T1443" s="14">
        <v>758.78790000000004</v>
      </c>
      <c r="V1443" t="s">
        <v>173</v>
      </c>
      <c r="W1443" t="s">
        <v>173</v>
      </c>
      <c r="X1443" t="s">
        <v>173</v>
      </c>
      <c r="Y1443" s="2">
        <v>6824853</v>
      </c>
      <c r="Z1443" s="27">
        <v>0.193</v>
      </c>
      <c r="AA1443" s="14">
        <v>2907.27</v>
      </c>
      <c r="AB1443" s="2">
        <v>6970430</v>
      </c>
      <c r="AC1443" s="27">
        <v>0.191</v>
      </c>
      <c r="AD1443" s="14">
        <v>3454.55</v>
      </c>
    </row>
    <row r="1444" spans="1:30" x14ac:dyDescent="0.3">
      <c r="A1444" t="s">
        <v>2031</v>
      </c>
      <c r="B1444" t="s">
        <v>173</v>
      </c>
      <c r="C1444" t="s">
        <v>173</v>
      </c>
      <c r="D1444" t="s">
        <v>173</v>
      </c>
      <c r="E1444" s="2">
        <v>251</v>
      </c>
      <c r="F1444" s="299">
        <v>2.3579145138562706E-2</v>
      </c>
      <c r="G1444" s="14">
        <v>54.545454545454497</v>
      </c>
      <c r="H1444" s="2">
        <v>233</v>
      </c>
      <c r="I1444" s="299">
        <v>2.1066907775768536E-2</v>
      </c>
      <c r="J1444" s="14">
        <v>53.3333321</v>
      </c>
      <c r="L1444" t="s">
        <v>173</v>
      </c>
      <c r="M1444" t="s">
        <v>173</v>
      </c>
      <c r="N1444" t="s">
        <v>173</v>
      </c>
      <c r="O1444" s="2">
        <v>23283</v>
      </c>
      <c r="P1444" s="27">
        <v>3.0469108854140083E-2</v>
      </c>
      <c r="Q1444" s="14">
        <v>49.090909090909101</v>
      </c>
      <c r="R1444" s="2">
        <v>27950</v>
      </c>
      <c r="S1444" s="27">
        <v>3.5159045938218197E-2</v>
      </c>
      <c r="T1444" s="14">
        <v>89.090909999999994</v>
      </c>
      <c r="V1444" t="s">
        <v>173</v>
      </c>
      <c r="W1444" t="s">
        <v>173</v>
      </c>
      <c r="X1444" t="s">
        <v>173</v>
      </c>
      <c r="Y1444" s="2">
        <v>1235980</v>
      </c>
      <c r="Z1444" s="27">
        <v>3.5000000000000003E-2</v>
      </c>
      <c r="AA1444" s="14">
        <v>441.21</v>
      </c>
      <c r="AB1444" s="2">
        <v>1503403</v>
      </c>
      <c r="AC1444" s="27">
        <v>4.1000000000000002E-2</v>
      </c>
      <c r="AD1444" s="14">
        <v>581.21</v>
      </c>
    </row>
    <row r="1445" spans="1:30" x14ac:dyDescent="0.3">
      <c r="A1445" t="s">
        <v>2041</v>
      </c>
      <c r="B1445" t="s">
        <v>173</v>
      </c>
      <c r="C1445" t="s">
        <v>173</v>
      </c>
      <c r="D1445" t="s">
        <v>173</v>
      </c>
      <c r="E1445" s="2">
        <v>27</v>
      </c>
      <c r="F1445" s="299">
        <v>2.5364020666979801E-3</v>
      </c>
      <c r="G1445" s="2">
        <v>14.545454545454501</v>
      </c>
      <c r="H1445" s="2">
        <v>30</v>
      </c>
      <c r="I1445" s="299">
        <v>2.7124773960216998E-3</v>
      </c>
      <c r="J1445" s="14">
        <v>26.060606</v>
      </c>
      <c r="L1445" t="s">
        <v>173</v>
      </c>
      <c r="M1445" t="s">
        <v>173</v>
      </c>
      <c r="N1445" t="s">
        <v>173</v>
      </c>
      <c r="O1445" s="2">
        <v>3834</v>
      </c>
      <c r="P1445" s="27">
        <v>5.0173329616790396E-3</v>
      </c>
      <c r="Q1445" s="14">
        <v>221.81818181818099</v>
      </c>
      <c r="R1445" s="2">
        <v>4776</v>
      </c>
      <c r="S1445" s="27">
        <v>6.0078570089778212E-3</v>
      </c>
      <c r="T1445" s="14">
        <v>323.03030000000001</v>
      </c>
      <c r="V1445" t="s">
        <v>173</v>
      </c>
      <c r="W1445" t="s">
        <v>173</v>
      </c>
      <c r="X1445" t="s">
        <v>173</v>
      </c>
      <c r="Y1445" s="2">
        <v>159353</v>
      </c>
      <c r="Z1445" s="27">
        <v>5.0000000000000001E-3</v>
      </c>
      <c r="AA1445" s="14">
        <v>1561</v>
      </c>
      <c r="AB1445" s="2">
        <v>186088</v>
      </c>
      <c r="AC1445" s="27">
        <v>5.0000000000000001E-3</v>
      </c>
      <c r="AD1445" s="14">
        <v>2036.36</v>
      </c>
    </row>
    <row r="1446" spans="1:30" x14ac:dyDescent="0.3">
      <c r="A1446" t="s">
        <v>2042</v>
      </c>
      <c r="B1446" t="s">
        <v>173</v>
      </c>
      <c r="C1446" t="s">
        <v>173</v>
      </c>
      <c r="D1446" t="s">
        <v>173</v>
      </c>
      <c r="E1446" s="2">
        <v>224</v>
      </c>
      <c r="F1446" s="299">
        <v>2.1042743071864725E-2</v>
      </c>
      <c r="G1446" s="14">
        <v>54.545454545454497</v>
      </c>
      <c r="H1446" s="2">
        <v>203</v>
      </c>
      <c r="I1446" s="299">
        <v>1.8354430379746836E-2</v>
      </c>
      <c r="J1446" s="14">
        <v>45.4545441</v>
      </c>
      <c r="L1446" t="s">
        <v>173</v>
      </c>
      <c r="M1446" t="s">
        <v>173</v>
      </c>
      <c r="N1446" t="s">
        <v>173</v>
      </c>
      <c r="O1446" s="2">
        <v>19449</v>
      </c>
      <c r="P1446" s="27">
        <v>2.5451775892461045E-2</v>
      </c>
      <c r="Q1446" s="14">
        <v>229.09090909090901</v>
      </c>
      <c r="R1446" s="2">
        <v>23174</v>
      </c>
      <c r="S1446" s="27">
        <v>2.9151188929240377E-2</v>
      </c>
      <c r="T1446" s="14">
        <v>332.121216</v>
      </c>
      <c r="V1446" t="s">
        <v>173</v>
      </c>
      <c r="W1446" t="s">
        <v>173</v>
      </c>
      <c r="X1446" t="s">
        <v>173</v>
      </c>
      <c r="Y1446" s="2">
        <v>1076627</v>
      </c>
      <c r="Z1446" s="27">
        <v>0.03</v>
      </c>
      <c r="AA1446" s="14">
        <v>1683.03</v>
      </c>
      <c r="AB1446" s="2">
        <v>1317315</v>
      </c>
      <c r="AC1446" s="27">
        <v>3.5999999999999997E-2</v>
      </c>
      <c r="AD1446" s="14">
        <v>2100</v>
      </c>
    </row>
    <row r="1447" spans="1:30" x14ac:dyDescent="0.3">
      <c r="A1447" t="s">
        <v>2032</v>
      </c>
      <c r="B1447" t="s">
        <v>173</v>
      </c>
      <c r="C1447" t="s">
        <v>173</v>
      </c>
      <c r="D1447" t="s">
        <v>173</v>
      </c>
      <c r="E1447" s="2">
        <v>61</v>
      </c>
      <c r="F1447" s="299">
        <v>5.7303898543917334E-3</v>
      </c>
      <c r="G1447" s="14">
        <v>17.5757575757575</v>
      </c>
      <c r="H1447" s="2">
        <v>80</v>
      </c>
      <c r="I1447" s="299">
        <v>7.2332730560578659E-3</v>
      </c>
      <c r="J1447" s="14">
        <v>30.909089999999999</v>
      </c>
      <c r="L1447" t="s">
        <v>173</v>
      </c>
      <c r="M1447" t="s">
        <v>173</v>
      </c>
      <c r="N1447" t="s">
        <v>173</v>
      </c>
      <c r="O1447" s="2">
        <v>13981</v>
      </c>
      <c r="P1447" s="27">
        <v>1.829612210152182E-2</v>
      </c>
      <c r="Q1447" s="14">
        <v>53.3333333333333</v>
      </c>
      <c r="R1447" s="2">
        <v>16375</v>
      </c>
      <c r="S1447" s="27">
        <v>2.0598546591711019E-2</v>
      </c>
      <c r="T1447" s="14">
        <v>86.060609999999997</v>
      </c>
      <c r="V1447" t="s">
        <v>173</v>
      </c>
      <c r="W1447" t="s">
        <v>173</v>
      </c>
      <c r="X1447" t="s">
        <v>173</v>
      </c>
      <c r="Y1447" s="2">
        <v>840432</v>
      </c>
      <c r="Z1447" s="27">
        <v>2.4E-2</v>
      </c>
      <c r="AA1447" s="14">
        <v>598.17999999999995</v>
      </c>
      <c r="AB1447" s="2">
        <v>968078</v>
      </c>
      <c r="AC1447" s="27">
        <v>2.7E-2</v>
      </c>
      <c r="AD1447" s="14">
        <v>536.36</v>
      </c>
    </row>
    <row r="1448" spans="1:30" x14ac:dyDescent="0.3">
      <c r="A1448" t="s">
        <v>2041</v>
      </c>
      <c r="B1448" t="s">
        <v>173</v>
      </c>
      <c r="C1448" t="s">
        <v>173</v>
      </c>
      <c r="D1448" t="s">
        <v>173</v>
      </c>
      <c r="E1448" s="2">
        <v>19</v>
      </c>
      <c r="F1448" s="299">
        <v>1.7848755284170972E-3</v>
      </c>
      <c r="G1448" s="2">
        <v>10.303030303030299</v>
      </c>
      <c r="H1448" s="2">
        <v>26</v>
      </c>
      <c r="I1448" s="299">
        <v>2.3508137432188066E-3</v>
      </c>
      <c r="J1448" s="14">
        <v>15.151515</v>
      </c>
      <c r="L1448" t="s">
        <v>173</v>
      </c>
      <c r="M1448" t="s">
        <v>173</v>
      </c>
      <c r="N1448" t="s">
        <v>173</v>
      </c>
      <c r="O1448" s="2">
        <v>4405</v>
      </c>
      <c r="P1448" s="27">
        <v>5.7645674742295696E-3</v>
      </c>
      <c r="Q1448" s="14">
        <v>233.93939393939399</v>
      </c>
      <c r="R1448" s="2">
        <v>4841</v>
      </c>
      <c r="S1448" s="27">
        <v>6.0896222320899569E-3</v>
      </c>
      <c r="T1448" s="14">
        <v>326.66665599999999</v>
      </c>
      <c r="V1448" t="s">
        <v>173</v>
      </c>
      <c r="W1448" t="s">
        <v>173</v>
      </c>
      <c r="X1448" t="s">
        <v>173</v>
      </c>
      <c r="Y1448" s="2">
        <v>239913</v>
      </c>
      <c r="Z1448" s="27">
        <v>7.0000000000000001E-3</v>
      </c>
      <c r="AA1448" s="14">
        <v>1732</v>
      </c>
      <c r="AB1448" s="2">
        <v>270358</v>
      </c>
      <c r="AC1448" s="27">
        <v>7.0000000000000001E-3</v>
      </c>
      <c r="AD1448" s="14">
        <v>2232.73</v>
      </c>
    </row>
    <row r="1449" spans="1:30" x14ac:dyDescent="0.3">
      <c r="A1449" t="s">
        <v>2042</v>
      </c>
      <c r="B1449" t="s">
        <v>173</v>
      </c>
      <c r="C1449" t="s">
        <v>173</v>
      </c>
      <c r="D1449" t="s">
        <v>173</v>
      </c>
      <c r="E1449" s="2">
        <v>42</v>
      </c>
      <c r="F1449" s="299">
        <v>3.945514325974636E-3</v>
      </c>
      <c r="G1449" s="14">
        <v>17.5757575757575</v>
      </c>
      <c r="H1449" s="2">
        <v>54</v>
      </c>
      <c r="I1449" s="299">
        <v>4.8824593128390598E-3</v>
      </c>
      <c r="J1449" s="14">
        <v>25.454546000000001</v>
      </c>
      <c r="L1449" t="s">
        <v>173</v>
      </c>
      <c r="M1449" t="s">
        <v>173</v>
      </c>
      <c r="N1449" t="s">
        <v>173</v>
      </c>
      <c r="O1449" s="2">
        <v>9576</v>
      </c>
      <c r="P1449" s="27">
        <v>1.253155462729225E-2</v>
      </c>
      <c r="Q1449" s="14">
        <v>242.42424242424201</v>
      </c>
      <c r="R1449" s="2">
        <v>11534</v>
      </c>
      <c r="S1449" s="27">
        <v>1.4508924359621062E-2</v>
      </c>
      <c r="T1449" s="14">
        <v>329.69695999999999</v>
      </c>
      <c r="V1449" t="s">
        <v>173</v>
      </c>
      <c r="W1449" t="s">
        <v>173</v>
      </c>
      <c r="X1449" t="s">
        <v>173</v>
      </c>
      <c r="Y1449" s="2">
        <v>600519</v>
      </c>
      <c r="Z1449" s="27">
        <v>1.7000000000000001E-2</v>
      </c>
      <c r="AA1449" s="14">
        <v>1679.39</v>
      </c>
      <c r="AB1449" s="2">
        <v>697720</v>
      </c>
      <c r="AC1449" s="27">
        <v>1.9E-2</v>
      </c>
      <c r="AD1449" s="14">
        <v>2270.91</v>
      </c>
    </row>
    <row r="1450" spans="1:30" x14ac:dyDescent="0.3">
      <c r="A1450" t="s">
        <v>2033</v>
      </c>
      <c r="B1450" t="s">
        <v>173</v>
      </c>
      <c r="C1450" t="s">
        <v>173</v>
      </c>
      <c r="D1450" t="s">
        <v>173</v>
      </c>
      <c r="E1450" s="2">
        <v>5168</v>
      </c>
      <c r="F1450" s="299">
        <v>0.48548614372945043</v>
      </c>
      <c r="G1450" s="14">
        <v>170.90909090909</v>
      </c>
      <c r="H1450" s="2">
        <v>5639</v>
      </c>
      <c r="I1450" s="299">
        <v>0.50985533453887888</v>
      </c>
      <c r="J1450" s="14">
        <v>199.393936</v>
      </c>
      <c r="L1450" t="s">
        <v>173</v>
      </c>
      <c r="M1450" t="s">
        <v>173</v>
      </c>
      <c r="N1450" t="s">
        <v>173</v>
      </c>
      <c r="O1450" s="2">
        <v>383706</v>
      </c>
      <c r="P1450" s="27">
        <v>0.50213374058268589</v>
      </c>
      <c r="Q1450" s="14">
        <v>145.45454545454501</v>
      </c>
      <c r="R1450" s="2">
        <v>399881</v>
      </c>
      <c r="S1450" s="27">
        <v>0.50302091051236608</v>
      </c>
      <c r="T1450" s="14">
        <v>142.42424</v>
      </c>
      <c r="V1450" t="s">
        <v>173</v>
      </c>
      <c r="W1450" t="s">
        <v>173</v>
      </c>
      <c r="X1450" t="s">
        <v>173</v>
      </c>
      <c r="Y1450" s="2">
        <v>17995621</v>
      </c>
      <c r="Z1450" s="27">
        <v>0.50800000000000001</v>
      </c>
      <c r="AA1450" s="14">
        <v>1210.9100000000001</v>
      </c>
      <c r="AB1450" s="2">
        <v>18497792</v>
      </c>
      <c r="AC1450" s="27">
        <v>0.50800000000000001</v>
      </c>
      <c r="AD1450" s="14">
        <v>1480</v>
      </c>
    </row>
    <row r="1451" spans="1:30" x14ac:dyDescent="0.3">
      <c r="A1451" t="s">
        <v>2028</v>
      </c>
      <c r="B1451" t="s">
        <v>173</v>
      </c>
      <c r="C1451" t="s">
        <v>173</v>
      </c>
      <c r="D1451" t="s">
        <v>173</v>
      </c>
      <c r="E1451" s="2">
        <v>1620</v>
      </c>
      <c r="F1451" s="299">
        <v>0.15218412400187881</v>
      </c>
      <c r="G1451" s="14">
        <v>148.48484848484799</v>
      </c>
      <c r="H1451" s="2">
        <v>1802</v>
      </c>
      <c r="I1451" s="299">
        <v>0.16292947558770343</v>
      </c>
      <c r="J1451" s="14">
        <v>173.33332799999999</v>
      </c>
      <c r="L1451" t="s">
        <v>173</v>
      </c>
      <c r="M1451" t="s">
        <v>173</v>
      </c>
      <c r="N1451" t="s">
        <v>173</v>
      </c>
      <c r="O1451" s="2">
        <v>89972</v>
      </c>
      <c r="P1451" s="27">
        <v>0.11774112708090417</v>
      </c>
      <c r="Q1451" s="14">
        <v>38.181818181818102</v>
      </c>
      <c r="R1451" s="2">
        <v>93141</v>
      </c>
      <c r="S1451" s="27">
        <v>0.11716453301365228</v>
      </c>
      <c r="T1451" s="14">
        <v>29.090910000000001</v>
      </c>
      <c r="V1451" t="s">
        <v>173</v>
      </c>
      <c r="W1451" t="s">
        <v>173</v>
      </c>
      <c r="X1451" t="s">
        <v>173</v>
      </c>
      <c r="Y1451" s="2">
        <v>3255518</v>
      </c>
      <c r="Z1451" s="27">
        <v>9.1999999999999998E-2</v>
      </c>
      <c r="AA1451" s="14">
        <v>412.73</v>
      </c>
      <c r="AB1451" s="2">
        <v>3199308</v>
      </c>
      <c r="AC1451" s="27">
        <v>8.7999999999999995E-2</v>
      </c>
      <c r="AD1451" s="14">
        <v>523.03</v>
      </c>
    </row>
    <row r="1452" spans="1:30" x14ac:dyDescent="0.3">
      <c r="A1452" t="s">
        <v>2041</v>
      </c>
      <c r="B1452" t="s">
        <v>173</v>
      </c>
      <c r="C1452" t="s">
        <v>173</v>
      </c>
      <c r="D1452" t="s">
        <v>173</v>
      </c>
      <c r="E1452" s="2">
        <v>0</v>
      </c>
      <c r="F1452" s="299">
        <v>0</v>
      </c>
      <c r="G1452" s="14">
        <v>11.5151515151515</v>
      </c>
      <c r="H1452" s="2">
        <v>0</v>
      </c>
      <c r="I1452" s="299">
        <v>0</v>
      </c>
      <c r="J1452" s="14">
        <v>12.727273</v>
      </c>
      <c r="L1452" t="s">
        <v>173</v>
      </c>
      <c r="M1452" t="s">
        <v>173</v>
      </c>
      <c r="N1452" t="s">
        <v>173</v>
      </c>
      <c r="O1452" s="2">
        <v>731</v>
      </c>
      <c r="P1452" s="27">
        <v>9.5661721309008301E-4</v>
      </c>
      <c r="Q1452" s="14">
        <v>124.24242424242399</v>
      </c>
      <c r="R1452" s="2">
        <v>541</v>
      </c>
      <c r="S1452" s="27">
        <v>6.8053824159484955E-4</v>
      </c>
      <c r="T1452" s="14">
        <v>125.454544</v>
      </c>
      <c r="V1452" t="s">
        <v>173</v>
      </c>
      <c r="W1452" t="s">
        <v>173</v>
      </c>
      <c r="X1452" t="s">
        <v>173</v>
      </c>
      <c r="Y1452" s="2">
        <v>16986</v>
      </c>
      <c r="Z1452" s="27">
        <v>0</v>
      </c>
      <c r="AA1452" s="14">
        <v>550.91</v>
      </c>
      <c r="AB1452" s="2">
        <v>16086</v>
      </c>
      <c r="AC1452" s="27">
        <v>0</v>
      </c>
      <c r="AD1452" s="14">
        <v>623.03</v>
      </c>
    </row>
    <row r="1453" spans="1:30" x14ac:dyDescent="0.3">
      <c r="A1453" t="s">
        <v>2042</v>
      </c>
      <c r="B1453" t="s">
        <v>173</v>
      </c>
      <c r="C1453" t="s">
        <v>173</v>
      </c>
      <c r="D1453" t="s">
        <v>173</v>
      </c>
      <c r="E1453" s="2">
        <v>1620</v>
      </c>
      <c r="F1453" s="299">
        <v>0.15218412400187881</v>
      </c>
      <c r="G1453" s="14">
        <v>148.48484848484799</v>
      </c>
      <c r="H1453" s="2">
        <v>1802</v>
      </c>
      <c r="I1453" s="299">
        <v>0.16292947558770343</v>
      </c>
      <c r="J1453" s="14">
        <v>173.33332799999999</v>
      </c>
      <c r="L1453" t="s">
        <v>173</v>
      </c>
      <c r="M1453" t="s">
        <v>173</v>
      </c>
      <c r="N1453" t="s">
        <v>173</v>
      </c>
      <c r="O1453" s="2">
        <v>89241</v>
      </c>
      <c r="P1453" s="27">
        <v>0.11678450986781408</v>
      </c>
      <c r="Q1453" s="14">
        <v>132.12121212121201</v>
      </c>
      <c r="R1453" s="2">
        <v>92600</v>
      </c>
      <c r="S1453" s="27">
        <v>0.11648399477205743</v>
      </c>
      <c r="T1453" s="14">
        <v>125.454544</v>
      </c>
      <c r="V1453" t="s">
        <v>173</v>
      </c>
      <c r="W1453" t="s">
        <v>173</v>
      </c>
      <c r="X1453" t="s">
        <v>173</v>
      </c>
      <c r="Y1453" s="2">
        <v>3238532</v>
      </c>
      <c r="Z1453" s="27">
        <v>9.0999999999999998E-2</v>
      </c>
      <c r="AA1453" s="14">
        <v>684.85</v>
      </c>
      <c r="AB1453" s="2">
        <v>3183222</v>
      </c>
      <c r="AC1453" s="27">
        <v>8.6999999999999994E-2</v>
      </c>
      <c r="AD1453" s="14">
        <v>779.39</v>
      </c>
    </row>
    <row r="1454" spans="1:30" x14ac:dyDescent="0.3">
      <c r="A1454" t="s">
        <v>2029</v>
      </c>
      <c r="B1454" t="s">
        <v>173</v>
      </c>
      <c r="C1454" t="s">
        <v>173</v>
      </c>
      <c r="D1454" t="s">
        <v>173</v>
      </c>
      <c r="E1454" s="2">
        <v>1516</v>
      </c>
      <c r="F1454" s="299">
        <v>0.14241427900422735</v>
      </c>
      <c r="G1454" s="14">
        <v>107.272727272727</v>
      </c>
      <c r="H1454" s="2">
        <v>1646</v>
      </c>
      <c r="I1454" s="299">
        <v>0.14882459312839061</v>
      </c>
      <c r="J1454" s="14">
        <v>159.393936</v>
      </c>
      <c r="L1454" t="s">
        <v>173</v>
      </c>
      <c r="M1454" t="s">
        <v>173</v>
      </c>
      <c r="N1454" t="s">
        <v>173</v>
      </c>
      <c r="O1454" s="2">
        <v>102918</v>
      </c>
      <c r="P1454" s="27">
        <v>0.13468280483831074</v>
      </c>
      <c r="Q1454" s="14">
        <v>79.393939393939405</v>
      </c>
      <c r="R1454" s="2">
        <v>105873</v>
      </c>
      <c r="S1454" s="27">
        <v>0.13318045333155545</v>
      </c>
      <c r="T1454" s="14">
        <v>50.303031900000001</v>
      </c>
      <c r="V1454" t="s">
        <v>173</v>
      </c>
      <c r="W1454" t="s">
        <v>173</v>
      </c>
      <c r="X1454" t="s">
        <v>173</v>
      </c>
      <c r="Y1454" s="2">
        <v>4637444</v>
      </c>
      <c r="Z1454" s="27">
        <v>0.13100000000000001</v>
      </c>
      <c r="AA1454" s="14">
        <v>757.58</v>
      </c>
      <c r="AB1454" s="2">
        <v>4690779</v>
      </c>
      <c r="AC1454" s="27">
        <v>0.129</v>
      </c>
      <c r="AD1454" s="14">
        <v>973.33</v>
      </c>
    </row>
    <row r="1455" spans="1:30" x14ac:dyDescent="0.3">
      <c r="A1455" t="s">
        <v>2041</v>
      </c>
      <c r="B1455" t="s">
        <v>173</v>
      </c>
      <c r="C1455" t="s">
        <v>173</v>
      </c>
      <c r="D1455" t="s">
        <v>173</v>
      </c>
      <c r="E1455" s="2">
        <v>5</v>
      </c>
      <c r="F1455" s="299">
        <v>4.6970408642555192E-4</v>
      </c>
      <c r="G1455" s="14">
        <v>4.8484848484848397</v>
      </c>
      <c r="H1455" s="2">
        <v>27</v>
      </c>
      <c r="I1455" s="299">
        <v>2.4412296564195299E-3</v>
      </c>
      <c r="J1455" s="14">
        <v>27.272728000000001</v>
      </c>
      <c r="L1455" t="s">
        <v>173</v>
      </c>
      <c r="M1455" t="s">
        <v>173</v>
      </c>
      <c r="N1455" t="s">
        <v>173</v>
      </c>
      <c r="O1455" s="2">
        <v>1739</v>
      </c>
      <c r="P1455" s="27">
        <v>2.2757282264892673E-3</v>
      </c>
      <c r="Q1455" s="14">
        <v>227.87878787878699</v>
      </c>
      <c r="R1455" s="2">
        <v>1542</v>
      </c>
      <c r="S1455" s="27">
        <v>1.9397226775217339E-3</v>
      </c>
      <c r="T1455" s="14">
        <v>258.18182400000001</v>
      </c>
      <c r="V1455" t="s">
        <v>173</v>
      </c>
      <c r="W1455" t="s">
        <v>173</v>
      </c>
      <c r="X1455" t="s">
        <v>173</v>
      </c>
      <c r="Y1455" s="2">
        <v>50301</v>
      </c>
      <c r="Z1455" s="27">
        <v>1E-3</v>
      </c>
      <c r="AA1455" s="14">
        <v>1016.36</v>
      </c>
      <c r="AB1455" s="2">
        <v>48072</v>
      </c>
      <c r="AC1455" s="27">
        <v>1E-3</v>
      </c>
      <c r="AD1455" s="14">
        <v>1077.58</v>
      </c>
    </row>
    <row r="1456" spans="1:30" x14ac:dyDescent="0.3">
      <c r="A1456" t="s">
        <v>2042</v>
      </c>
      <c r="B1456" t="s">
        <v>173</v>
      </c>
      <c r="C1456" t="s">
        <v>173</v>
      </c>
      <c r="D1456" t="s">
        <v>173</v>
      </c>
      <c r="E1456" s="2">
        <v>1511</v>
      </c>
      <c r="F1456" s="299">
        <v>0.1419445749178018</v>
      </c>
      <c r="G1456" s="14">
        <v>107.87878787878699</v>
      </c>
      <c r="H1456" s="2">
        <v>1619</v>
      </c>
      <c r="I1456" s="299">
        <v>0.14638336347197106</v>
      </c>
      <c r="J1456" s="14">
        <v>156.363632</v>
      </c>
      <c r="L1456" t="s">
        <v>173</v>
      </c>
      <c r="M1456" t="s">
        <v>173</v>
      </c>
      <c r="N1456" t="s">
        <v>173</v>
      </c>
      <c r="O1456" s="2">
        <v>101179</v>
      </c>
      <c r="P1456" s="27">
        <v>0.13240707661182149</v>
      </c>
      <c r="Q1456" s="14">
        <v>233.333333333333</v>
      </c>
      <c r="R1456" s="2">
        <v>104331</v>
      </c>
      <c r="S1456" s="27">
        <v>0.13124073065403374</v>
      </c>
      <c r="T1456" s="14">
        <v>257.57574499999998</v>
      </c>
      <c r="V1456" t="s">
        <v>173</v>
      </c>
      <c r="W1456" t="s">
        <v>173</v>
      </c>
      <c r="X1456" t="s">
        <v>173</v>
      </c>
      <c r="Y1456" s="2">
        <v>4587143</v>
      </c>
      <c r="Z1456" s="27">
        <v>0.13</v>
      </c>
      <c r="AA1456" s="14">
        <v>1326.06</v>
      </c>
      <c r="AB1456" s="2">
        <v>4642707</v>
      </c>
      <c r="AC1456" s="27">
        <v>0.127</v>
      </c>
      <c r="AD1456" s="14">
        <v>1306.06</v>
      </c>
    </row>
    <row r="1457" spans="1:31" x14ac:dyDescent="0.3">
      <c r="A1457" t="s">
        <v>2030</v>
      </c>
      <c r="B1457" t="s">
        <v>173</v>
      </c>
      <c r="C1457" t="s">
        <v>173</v>
      </c>
      <c r="D1457" t="s">
        <v>173</v>
      </c>
      <c r="E1457" s="2">
        <v>1752</v>
      </c>
      <c r="F1457" s="299">
        <v>0.16458431188351338</v>
      </c>
      <c r="G1457" s="14">
        <v>81.212121212121204</v>
      </c>
      <c r="H1457" s="2">
        <v>1840</v>
      </c>
      <c r="I1457" s="299">
        <v>0.16636528028933092</v>
      </c>
      <c r="J1457" s="14">
        <v>145.454544</v>
      </c>
      <c r="L1457" t="s">
        <v>173</v>
      </c>
      <c r="M1457" t="s">
        <v>173</v>
      </c>
      <c r="N1457" t="s">
        <v>173</v>
      </c>
      <c r="O1457" s="2">
        <v>146233</v>
      </c>
      <c r="P1457" s="27">
        <v>0.19136662780000288</v>
      </c>
      <c r="Q1457" s="14">
        <v>83.636363636363598</v>
      </c>
      <c r="R1457" s="2">
        <v>149066</v>
      </c>
      <c r="S1457" s="27">
        <v>0.18751407305282411</v>
      </c>
      <c r="T1457" s="14">
        <v>64.848489999999998</v>
      </c>
      <c r="V1457" t="s">
        <v>173</v>
      </c>
      <c r="W1457" t="s">
        <v>173</v>
      </c>
      <c r="X1457" t="s">
        <v>173</v>
      </c>
      <c r="Y1457" s="2">
        <v>7477809</v>
      </c>
      <c r="Z1457" s="27">
        <v>0.21099999999999999</v>
      </c>
      <c r="AA1457" s="14">
        <v>717.58</v>
      </c>
      <c r="AB1457" s="2">
        <v>7530762</v>
      </c>
      <c r="AC1457" s="27">
        <v>0.20699999999999999</v>
      </c>
      <c r="AD1457" s="14">
        <v>807.88</v>
      </c>
    </row>
    <row r="1458" spans="1:31" x14ac:dyDescent="0.3">
      <c r="A1458" t="s">
        <v>2041</v>
      </c>
      <c r="B1458" t="s">
        <v>173</v>
      </c>
      <c r="C1458" t="s">
        <v>173</v>
      </c>
      <c r="D1458" t="s">
        <v>173</v>
      </c>
      <c r="E1458" s="2">
        <v>91</v>
      </c>
      <c r="F1458" s="299">
        <v>8.5486143729450442E-3</v>
      </c>
      <c r="G1458" s="14">
        <v>29.090909090909101</v>
      </c>
      <c r="H1458" s="2">
        <v>60</v>
      </c>
      <c r="I1458" s="299">
        <v>5.4249547920433997E-3</v>
      </c>
      <c r="J1458" s="14">
        <v>24.242424</v>
      </c>
      <c r="L1458" t="s">
        <v>173</v>
      </c>
      <c r="M1458" t="s">
        <v>173</v>
      </c>
      <c r="N1458" t="s">
        <v>173</v>
      </c>
      <c r="O1458" s="2">
        <v>12766</v>
      </c>
      <c r="P1458" s="27">
        <v>1.6706122219299589E-2</v>
      </c>
      <c r="Q1458" s="14">
        <v>526.66666666666595</v>
      </c>
      <c r="R1458" s="2">
        <v>12215</v>
      </c>
      <c r="S1458" s="27">
        <v>1.5365572312534357E-2</v>
      </c>
      <c r="T1458" s="14">
        <v>509.69695999999999</v>
      </c>
      <c r="V1458" t="s">
        <v>173</v>
      </c>
      <c r="W1458" t="s">
        <v>173</v>
      </c>
      <c r="X1458" t="s">
        <v>173</v>
      </c>
      <c r="Y1458" s="2">
        <v>457918</v>
      </c>
      <c r="Z1458" s="27">
        <v>1.2999999999999999E-2</v>
      </c>
      <c r="AA1458" s="14">
        <v>2775.76</v>
      </c>
      <c r="AB1458" s="2">
        <v>415822</v>
      </c>
      <c r="AC1458" s="27">
        <v>1.0999999999999999E-2</v>
      </c>
      <c r="AD1458" s="14">
        <v>3324.85</v>
      </c>
    </row>
    <row r="1459" spans="1:31" x14ac:dyDescent="0.3">
      <c r="A1459" t="s">
        <v>2042</v>
      </c>
      <c r="B1459" t="s">
        <v>173</v>
      </c>
      <c r="C1459" t="s">
        <v>173</v>
      </c>
      <c r="D1459" t="s">
        <v>173</v>
      </c>
      <c r="E1459" s="2">
        <v>1661</v>
      </c>
      <c r="F1459" s="299">
        <v>0.15603569751056834</v>
      </c>
      <c r="G1459" s="14">
        <v>80</v>
      </c>
      <c r="H1459" s="2">
        <v>1780</v>
      </c>
      <c r="I1459" s="299">
        <v>0.16094032549728751</v>
      </c>
      <c r="J1459" s="14">
        <v>147.878784</v>
      </c>
      <c r="L1459" t="s">
        <v>173</v>
      </c>
      <c r="M1459" t="s">
        <v>173</v>
      </c>
      <c r="N1459" t="s">
        <v>173</v>
      </c>
      <c r="O1459" s="2">
        <v>133467</v>
      </c>
      <c r="P1459" s="27">
        <v>0.17466050558070328</v>
      </c>
      <c r="Q1459" s="14">
        <v>534.54545454545405</v>
      </c>
      <c r="R1459" s="2">
        <v>136851</v>
      </c>
      <c r="S1459" s="27">
        <v>0.17214850074028976</v>
      </c>
      <c r="T1459" s="14">
        <v>507.27273600000001</v>
      </c>
      <c r="V1459" t="s">
        <v>173</v>
      </c>
      <c r="W1459" t="s">
        <v>173</v>
      </c>
      <c r="X1459" t="s">
        <v>173</v>
      </c>
      <c r="Y1459" s="2">
        <v>7019891</v>
      </c>
      <c r="Z1459" s="27">
        <v>0.19800000000000001</v>
      </c>
      <c r="AA1459" s="14">
        <v>2875.15</v>
      </c>
      <c r="AB1459" s="2">
        <v>7114940</v>
      </c>
      <c r="AC1459" s="27">
        <v>0.19500000000000001</v>
      </c>
      <c r="AD1459" s="14">
        <v>3497.58</v>
      </c>
    </row>
    <row r="1460" spans="1:31" x14ac:dyDescent="0.3">
      <c r="A1460" t="s">
        <v>2031</v>
      </c>
      <c r="B1460" t="s">
        <v>173</v>
      </c>
      <c r="C1460" t="s">
        <v>173</v>
      </c>
      <c r="D1460" t="s">
        <v>173</v>
      </c>
      <c r="E1460" s="2">
        <v>212</v>
      </c>
      <c r="F1460" s="299">
        <v>1.9915453264443401E-2</v>
      </c>
      <c r="G1460" s="14">
        <v>34.545454545454497</v>
      </c>
      <c r="H1460" s="2">
        <v>285</v>
      </c>
      <c r="I1460" s="299">
        <v>2.5768535262206148E-2</v>
      </c>
      <c r="J1460" s="14">
        <v>51.515152</v>
      </c>
      <c r="L1460" t="s">
        <v>173</v>
      </c>
      <c r="M1460" t="s">
        <v>173</v>
      </c>
      <c r="N1460" t="s">
        <v>173</v>
      </c>
      <c r="O1460" s="2">
        <v>25599</v>
      </c>
      <c r="P1460" s="27">
        <v>3.3499923444450116E-2</v>
      </c>
      <c r="Q1460" s="14">
        <v>61.212121212121197</v>
      </c>
      <c r="R1460" s="2">
        <v>30817</v>
      </c>
      <c r="S1460" s="27">
        <v>3.8765521240718075E-2</v>
      </c>
      <c r="T1460" s="14">
        <v>48.484848</v>
      </c>
      <c r="V1460" t="s">
        <v>173</v>
      </c>
      <c r="W1460" t="s">
        <v>173</v>
      </c>
      <c r="X1460" t="s">
        <v>173</v>
      </c>
      <c r="Y1460" s="2">
        <v>1427224</v>
      </c>
      <c r="Z1460" s="27">
        <v>0.04</v>
      </c>
      <c r="AA1460" s="14">
        <v>443.64</v>
      </c>
      <c r="AB1460" s="2">
        <v>1735473</v>
      </c>
      <c r="AC1460" s="27">
        <v>4.8000000000000001E-2</v>
      </c>
      <c r="AD1460" s="14">
        <v>575.76</v>
      </c>
    </row>
    <row r="1461" spans="1:31" x14ac:dyDescent="0.3">
      <c r="A1461" t="s">
        <v>2041</v>
      </c>
      <c r="B1461" t="s">
        <v>173</v>
      </c>
      <c r="C1461" t="s">
        <v>173</v>
      </c>
      <c r="D1461" t="s">
        <v>173</v>
      </c>
      <c r="E1461" s="2">
        <v>50</v>
      </c>
      <c r="F1461" s="299">
        <v>4.6970408642555191E-3</v>
      </c>
      <c r="G1461" s="14">
        <v>19.393939393939299</v>
      </c>
      <c r="H1461" s="2">
        <v>16</v>
      </c>
      <c r="I1461" s="299">
        <v>1.4466546112115732E-3</v>
      </c>
      <c r="J1461" s="14">
        <v>10.909091</v>
      </c>
      <c r="L1461" t="s">
        <v>173</v>
      </c>
      <c r="M1461" t="s">
        <v>173</v>
      </c>
      <c r="N1461" t="s">
        <v>173</v>
      </c>
      <c r="O1461" s="2">
        <v>5787</v>
      </c>
      <c r="P1461" s="27">
        <v>7.5731105501399588E-3</v>
      </c>
      <c r="Q1461" s="14">
        <v>264.84848484848402</v>
      </c>
      <c r="R1461" s="2">
        <v>6728</v>
      </c>
      <c r="S1461" s="27">
        <v>8.4633295553607161E-3</v>
      </c>
      <c r="T1461" s="14">
        <v>338.18182400000001</v>
      </c>
      <c r="V1461" t="s">
        <v>173</v>
      </c>
      <c r="W1461" t="s">
        <v>173</v>
      </c>
      <c r="X1461" t="s">
        <v>173</v>
      </c>
      <c r="Y1461" s="2">
        <v>238627</v>
      </c>
      <c r="Z1461" s="27">
        <v>7.0000000000000001E-3</v>
      </c>
      <c r="AA1461" s="14">
        <v>1578.79</v>
      </c>
      <c r="AB1461" s="2">
        <v>268598</v>
      </c>
      <c r="AC1461" s="27">
        <v>7.0000000000000001E-3</v>
      </c>
      <c r="AD1461" s="14">
        <v>2291.52</v>
      </c>
    </row>
    <row r="1462" spans="1:31" x14ac:dyDescent="0.3">
      <c r="A1462" t="s">
        <v>2042</v>
      </c>
      <c r="B1462" t="s">
        <v>173</v>
      </c>
      <c r="C1462" t="s">
        <v>173</v>
      </c>
      <c r="D1462" t="s">
        <v>173</v>
      </c>
      <c r="E1462" s="2">
        <v>162</v>
      </c>
      <c r="F1462" s="299">
        <v>1.5218412400187882E-2</v>
      </c>
      <c r="G1462" s="14">
        <v>32.121212121212103</v>
      </c>
      <c r="H1462" s="2">
        <v>269</v>
      </c>
      <c r="I1462" s="299">
        <v>2.4321880650994575E-2</v>
      </c>
      <c r="J1462" s="14">
        <v>53.3333321</v>
      </c>
      <c r="L1462" t="s">
        <v>173</v>
      </c>
      <c r="M1462" t="s">
        <v>173</v>
      </c>
      <c r="N1462" t="s">
        <v>173</v>
      </c>
      <c r="O1462" s="2">
        <v>19812</v>
      </c>
      <c r="P1462" s="27">
        <v>2.5926812894310158E-2</v>
      </c>
      <c r="Q1462" s="14">
        <v>267.27272727272702</v>
      </c>
      <c r="R1462" s="2">
        <v>24089</v>
      </c>
      <c r="S1462" s="27">
        <v>3.0302191685357357E-2</v>
      </c>
      <c r="T1462" s="14">
        <v>343.63635299999999</v>
      </c>
      <c r="V1462" t="s">
        <v>173</v>
      </c>
      <c r="W1462" t="s">
        <v>173</v>
      </c>
      <c r="X1462" t="s">
        <v>173</v>
      </c>
      <c r="Y1462" s="2">
        <v>1188597</v>
      </c>
      <c r="Z1462" s="27">
        <v>3.4000000000000002E-2</v>
      </c>
      <c r="AA1462" s="14">
        <v>1563.03</v>
      </c>
      <c r="AB1462" s="2">
        <v>1466875</v>
      </c>
      <c r="AC1462" s="27">
        <v>0.04</v>
      </c>
      <c r="AD1462" s="14">
        <v>2317.58</v>
      </c>
    </row>
    <row r="1463" spans="1:31" x14ac:dyDescent="0.3">
      <c r="A1463" t="s">
        <v>2032</v>
      </c>
      <c r="B1463" t="s">
        <v>173</v>
      </c>
      <c r="C1463" t="s">
        <v>173</v>
      </c>
      <c r="D1463" t="s">
        <v>173</v>
      </c>
      <c r="E1463" s="2">
        <v>68</v>
      </c>
      <c r="F1463" s="299">
        <v>6.3879755753875056E-3</v>
      </c>
      <c r="G1463" s="14">
        <v>26.6666666666666</v>
      </c>
      <c r="H1463" s="2">
        <v>66</v>
      </c>
      <c r="I1463" s="299">
        <v>5.9674502712477396E-3</v>
      </c>
      <c r="J1463" s="14">
        <v>25.454546000000001</v>
      </c>
      <c r="L1463" t="s">
        <v>173</v>
      </c>
      <c r="M1463" t="s">
        <v>173</v>
      </c>
      <c r="N1463" t="s">
        <v>173</v>
      </c>
      <c r="O1463" s="2">
        <v>18984</v>
      </c>
      <c r="P1463" s="27">
        <v>2.484325741901797E-2</v>
      </c>
      <c r="Q1463" s="14">
        <v>101.818181818181</v>
      </c>
      <c r="R1463" s="2">
        <v>20984</v>
      </c>
      <c r="S1463" s="27">
        <v>2.6396329873616124E-2</v>
      </c>
      <c r="T1463" s="14">
        <v>130.30302399999999</v>
      </c>
      <c r="V1463" t="s">
        <v>173</v>
      </c>
      <c r="W1463" t="s">
        <v>173</v>
      </c>
      <c r="X1463" t="s">
        <v>173</v>
      </c>
      <c r="Y1463" s="2">
        <v>1197626</v>
      </c>
      <c r="Z1463" s="27">
        <v>3.4000000000000002E-2</v>
      </c>
      <c r="AA1463" s="14">
        <v>640.61</v>
      </c>
      <c r="AB1463" s="2">
        <v>1341470</v>
      </c>
      <c r="AC1463" s="27">
        <v>3.6999999999999998E-2</v>
      </c>
      <c r="AD1463" s="14">
        <v>718.79</v>
      </c>
    </row>
    <row r="1464" spans="1:31" x14ac:dyDescent="0.3">
      <c r="A1464" t="s">
        <v>2041</v>
      </c>
      <c r="B1464" t="s">
        <v>173</v>
      </c>
      <c r="C1464" t="s">
        <v>173</v>
      </c>
      <c r="D1464" t="s">
        <v>173</v>
      </c>
      <c r="E1464" s="2">
        <v>26</v>
      </c>
      <c r="F1464" s="299">
        <v>2.4424612494128701E-3</v>
      </c>
      <c r="G1464" s="2">
        <v>14.545454545454501</v>
      </c>
      <c r="H1464" s="2">
        <v>15</v>
      </c>
      <c r="I1464" s="299">
        <v>1.3562386980108499E-3</v>
      </c>
      <c r="J1464" s="14">
        <v>10.909091</v>
      </c>
      <c r="L1464" t="s">
        <v>173</v>
      </c>
      <c r="M1464" t="s">
        <v>173</v>
      </c>
      <c r="N1464" t="s">
        <v>173</v>
      </c>
      <c r="O1464" s="2">
        <v>7855</v>
      </c>
      <c r="P1464" s="27">
        <v>1.0279381954613682E-2</v>
      </c>
      <c r="Q1464" s="14">
        <v>284.24242424242402</v>
      </c>
      <c r="R1464" s="2">
        <v>7992</v>
      </c>
      <c r="S1464" s="27">
        <v>1.0053348663264395E-2</v>
      </c>
      <c r="T1464" s="14">
        <v>330.30304000000001</v>
      </c>
      <c r="V1464" t="s">
        <v>173</v>
      </c>
      <c r="W1464" t="s">
        <v>173</v>
      </c>
      <c r="X1464" t="s">
        <v>173</v>
      </c>
      <c r="Y1464" s="2">
        <v>467412</v>
      </c>
      <c r="Z1464" s="27">
        <v>1.2999999999999999E-2</v>
      </c>
      <c r="AA1464" s="14">
        <v>2248</v>
      </c>
      <c r="AB1464" s="2">
        <v>502760</v>
      </c>
      <c r="AC1464" s="27">
        <v>1.4E-2</v>
      </c>
      <c r="AD1464" s="14">
        <v>2773.33</v>
      </c>
    </row>
    <row r="1465" spans="1:31" x14ac:dyDescent="0.3">
      <c r="A1465" t="s">
        <v>2042</v>
      </c>
      <c r="B1465" t="s">
        <v>173</v>
      </c>
      <c r="C1465" t="s">
        <v>173</v>
      </c>
      <c r="D1465" t="s">
        <v>173</v>
      </c>
      <c r="E1465" s="2">
        <v>42</v>
      </c>
      <c r="F1465" s="299">
        <v>3.945514325974636E-3</v>
      </c>
      <c r="G1465" s="14">
        <v>23.030303030302999</v>
      </c>
      <c r="H1465" s="2">
        <v>51</v>
      </c>
      <c r="I1465" s="299">
        <v>4.6112115732368899E-3</v>
      </c>
      <c r="J1465" s="14">
        <v>22.424242</v>
      </c>
      <c r="L1465" t="s">
        <v>173</v>
      </c>
      <c r="M1465" t="s">
        <v>173</v>
      </c>
      <c r="N1465" t="s">
        <v>173</v>
      </c>
      <c r="O1465" s="2">
        <v>11129</v>
      </c>
      <c r="P1465" s="27">
        <v>1.4563875464404286E-2</v>
      </c>
      <c r="Q1465" s="14">
        <v>285.45454545454498</v>
      </c>
      <c r="R1465" s="2">
        <v>12992</v>
      </c>
      <c r="S1465" s="27">
        <v>1.6342981210351729E-2</v>
      </c>
      <c r="T1465" s="14">
        <v>329.69695999999999</v>
      </c>
      <c r="V1465" t="s">
        <v>173</v>
      </c>
      <c r="W1465" t="s">
        <v>173</v>
      </c>
      <c r="X1465" t="s">
        <v>173</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297" t="s">
        <v>2043</v>
      </c>
      <c r="B1467" s="297"/>
      <c r="C1467" s="297"/>
      <c r="D1467" s="297"/>
      <c r="E1467" s="297"/>
      <c r="F1467" s="297"/>
      <c r="G1467" s="297"/>
      <c r="H1467" s="297"/>
      <c r="I1467" s="297"/>
      <c r="J1467" s="297"/>
      <c r="K1467" s="297"/>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173</v>
      </c>
      <c r="C1468" t="s">
        <v>173</v>
      </c>
      <c r="D1468" t="s">
        <v>173</v>
      </c>
      <c r="E1468" s="298" t="s">
        <v>1703</v>
      </c>
      <c r="F1468" s="298"/>
      <c r="G1468" s="298" t="s">
        <v>1704</v>
      </c>
      <c r="H1468" s="298" t="s">
        <v>1703</v>
      </c>
      <c r="I1468" s="298"/>
      <c r="J1468" s="298" t="s">
        <v>1704</v>
      </c>
      <c r="K1468" t="s">
        <v>173</v>
      </c>
      <c r="L1468" t="s">
        <v>173</v>
      </c>
      <c r="M1468" t="s">
        <v>173</v>
      </c>
      <c r="N1468" t="s">
        <v>173</v>
      </c>
      <c r="O1468" s="207" t="s">
        <v>1703</v>
      </c>
      <c r="P1468" s="207"/>
      <c r="Q1468" s="207" t="s">
        <v>1704</v>
      </c>
      <c r="R1468" s="207" t="s">
        <v>1703</v>
      </c>
      <c r="S1468" s="207"/>
      <c r="T1468" s="207" t="s">
        <v>1704</v>
      </c>
      <c r="U1468" t="s">
        <v>173</v>
      </c>
      <c r="V1468" t="s">
        <v>173</v>
      </c>
      <c r="W1468" t="s">
        <v>173</v>
      </c>
      <c r="X1468" t="s">
        <v>173</v>
      </c>
      <c r="Y1468" s="207" t="s">
        <v>1703</v>
      </c>
      <c r="Z1468" s="207"/>
      <c r="AA1468" s="207" t="s">
        <v>1704</v>
      </c>
      <c r="AB1468" s="207" t="s">
        <v>1703</v>
      </c>
      <c r="AC1468" s="207"/>
      <c r="AD1468" s="207" t="s">
        <v>1704</v>
      </c>
      <c r="AE1468" t="s">
        <v>173</v>
      </c>
    </row>
    <row r="1469" spans="1:31" x14ac:dyDescent="0.3">
      <c r="A1469" t="s">
        <v>175</v>
      </c>
      <c r="B1469" t="s">
        <v>173</v>
      </c>
      <c r="C1469" t="s">
        <v>173</v>
      </c>
      <c r="D1469" t="s">
        <v>173</v>
      </c>
      <c r="E1469" s="2">
        <v>10645</v>
      </c>
      <c r="F1469" t="s">
        <v>173</v>
      </c>
      <c r="G1469" s="14">
        <v>173.333333333333</v>
      </c>
      <c r="H1469" s="2">
        <v>11060</v>
      </c>
      <c r="I1469" t="s">
        <v>173</v>
      </c>
      <c r="J1469" s="14">
        <v>193.33332799999999</v>
      </c>
      <c r="L1469" t="s">
        <v>173</v>
      </c>
      <c r="M1469" t="s">
        <v>173</v>
      </c>
      <c r="N1469" t="s">
        <v>173</v>
      </c>
      <c r="O1469" s="2">
        <v>764151</v>
      </c>
      <c r="P1469" s="27" t="s">
        <v>173</v>
      </c>
      <c r="Q1469" s="14">
        <v>927.87878787878799</v>
      </c>
      <c r="R1469" s="2">
        <v>794959</v>
      </c>
      <c r="S1469" s="27" t="s">
        <v>173</v>
      </c>
      <c r="T1469" s="14">
        <v>836.96969999999999</v>
      </c>
      <c r="V1469" t="s">
        <v>173</v>
      </c>
      <c r="W1469" t="s">
        <v>173</v>
      </c>
      <c r="X1469" t="s">
        <v>173</v>
      </c>
      <c r="Y1469" s="2">
        <v>35400693</v>
      </c>
      <c r="Z1469" s="27" t="s">
        <v>173</v>
      </c>
      <c r="AA1469" s="14">
        <v>1443.03</v>
      </c>
      <c r="AB1469" s="2">
        <v>36429855</v>
      </c>
      <c r="AC1469" s="27" t="s">
        <v>173</v>
      </c>
      <c r="AD1469" s="14">
        <v>1813.33</v>
      </c>
    </row>
    <row r="1470" spans="1:31" x14ac:dyDescent="0.3">
      <c r="A1470" t="s">
        <v>2025</v>
      </c>
      <c r="B1470" t="s">
        <v>173</v>
      </c>
      <c r="C1470" t="s">
        <v>173</v>
      </c>
      <c r="D1470" t="s">
        <v>173</v>
      </c>
      <c r="E1470" s="2">
        <v>5477</v>
      </c>
      <c r="F1470" s="299">
        <v>0.51451385627054957</v>
      </c>
      <c r="G1470" s="14">
        <v>160.60606060606</v>
      </c>
      <c r="H1470" s="2">
        <v>5421</v>
      </c>
      <c r="I1470" s="299">
        <v>0.49014466546112118</v>
      </c>
      <c r="J1470" s="14">
        <v>240</v>
      </c>
      <c r="L1470" t="s">
        <v>173</v>
      </c>
      <c r="M1470" t="s">
        <v>173</v>
      </c>
      <c r="N1470" t="s">
        <v>173</v>
      </c>
      <c r="O1470" s="2">
        <v>380445</v>
      </c>
      <c r="P1470" s="27">
        <v>0.49786625941731411</v>
      </c>
      <c r="Q1470" s="14">
        <v>921.21212121212102</v>
      </c>
      <c r="R1470" s="2">
        <v>395078</v>
      </c>
      <c r="S1470" s="27">
        <v>0.49697908948763397</v>
      </c>
      <c r="T1470" s="14">
        <v>840</v>
      </c>
      <c r="V1470" t="s">
        <v>173</v>
      </c>
      <c r="W1470" t="s">
        <v>173</v>
      </c>
      <c r="X1470" t="s">
        <v>173</v>
      </c>
      <c r="Y1470" s="2">
        <v>17405072</v>
      </c>
      <c r="Z1470" s="27">
        <v>0.49199999999999999</v>
      </c>
      <c r="AA1470" s="14">
        <v>1794.55</v>
      </c>
      <c r="AB1470" s="2">
        <v>17932063</v>
      </c>
      <c r="AC1470" s="27">
        <v>0.49199999999999999</v>
      </c>
      <c r="AD1470" s="14">
        <v>2207.27</v>
      </c>
    </row>
    <row r="1471" spans="1:31" x14ac:dyDescent="0.3">
      <c r="A1471" t="s">
        <v>2028</v>
      </c>
      <c r="B1471" t="s">
        <v>173</v>
      </c>
      <c r="C1471" t="s">
        <v>173</v>
      </c>
      <c r="D1471" t="s">
        <v>173</v>
      </c>
      <c r="E1471" s="2">
        <v>1739</v>
      </c>
      <c r="F1471" s="299">
        <v>0.16336308125880694</v>
      </c>
      <c r="G1471" s="14">
        <v>135.15151515151501</v>
      </c>
      <c r="H1471" s="2">
        <v>1812</v>
      </c>
      <c r="I1471" s="299">
        <v>0.16383363471971066</v>
      </c>
      <c r="J1471" s="14">
        <v>160.606064</v>
      </c>
      <c r="L1471" t="s">
        <v>173</v>
      </c>
      <c r="M1471" t="s">
        <v>173</v>
      </c>
      <c r="N1471" t="s">
        <v>173</v>
      </c>
      <c r="O1471" s="2">
        <v>92956</v>
      </c>
      <c r="P1471" s="27">
        <v>0.12164611444596683</v>
      </c>
      <c r="Q1471" s="14">
        <v>55.757575757575701</v>
      </c>
      <c r="R1471" s="2">
        <v>95551</v>
      </c>
      <c r="S1471" s="27">
        <v>0.12019613590134837</v>
      </c>
      <c r="T1471" s="14">
        <v>56.969695999999999</v>
      </c>
      <c r="V1471" t="s">
        <v>173</v>
      </c>
      <c r="W1471" t="s">
        <v>173</v>
      </c>
      <c r="X1471" t="s">
        <v>173</v>
      </c>
      <c r="Y1471" s="2">
        <v>3391724</v>
      </c>
      <c r="Z1471" s="27">
        <v>9.6000000000000002E-2</v>
      </c>
      <c r="AA1471" s="14">
        <v>489.7</v>
      </c>
      <c r="AB1471" s="2">
        <v>3334728</v>
      </c>
      <c r="AC1471" s="27">
        <v>9.1999999999999998E-2</v>
      </c>
      <c r="AD1471" s="14">
        <v>715.76</v>
      </c>
    </row>
    <row r="1472" spans="1:31" x14ac:dyDescent="0.3">
      <c r="A1472" t="s">
        <v>2044</v>
      </c>
      <c r="B1472" t="s">
        <v>173</v>
      </c>
      <c r="C1472" t="s">
        <v>173</v>
      </c>
      <c r="D1472" t="s">
        <v>173</v>
      </c>
      <c r="E1472" s="2">
        <v>11</v>
      </c>
      <c r="F1472" s="299">
        <v>1.0333489901362142E-3</v>
      </c>
      <c r="G1472" s="14">
        <v>10.303030303030299</v>
      </c>
      <c r="H1472" s="2">
        <v>0</v>
      </c>
      <c r="I1472" s="299">
        <v>0</v>
      </c>
      <c r="J1472" s="14">
        <v>12.727273</v>
      </c>
      <c r="L1472" t="s">
        <v>173</v>
      </c>
      <c r="M1472" t="s">
        <v>173</v>
      </c>
      <c r="N1472" t="s">
        <v>173</v>
      </c>
      <c r="O1472" s="2">
        <v>765</v>
      </c>
      <c r="P1472" s="27">
        <v>1.0011110369547379E-3</v>
      </c>
      <c r="Q1472" s="14">
        <v>123.636363636363</v>
      </c>
      <c r="R1472" s="2">
        <v>968</v>
      </c>
      <c r="S1472" s="27">
        <v>1.2176728611161078E-3</v>
      </c>
      <c r="T1472" s="14">
        <v>186.66667200000001</v>
      </c>
      <c r="V1472" t="s">
        <v>173</v>
      </c>
      <c r="W1472" t="s">
        <v>173</v>
      </c>
      <c r="X1472" t="s">
        <v>173</v>
      </c>
      <c r="Y1472" s="2">
        <v>37293</v>
      </c>
      <c r="Z1472" s="27">
        <v>1E-3</v>
      </c>
      <c r="AA1472" s="14">
        <v>725.45</v>
      </c>
      <c r="AB1472" s="2">
        <v>46698</v>
      </c>
      <c r="AC1472" s="27">
        <v>1E-3</v>
      </c>
      <c r="AD1472" s="14">
        <v>1167.27</v>
      </c>
    </row>
    <row r="1473" spans="1:30" x14ac:dyDescent="0.3">
      <c r="A1473" t="s">
        <v>2045</v>
      </c>
      <c r="B1473" t="s">
        <v>173</v>
      </c>
      <c r="C1473" t="s">
        <v>173</v>
      </c>
      <c r="D1473" t="s">
        <v>173</v>
      </c>
      <c r="E1473" s="2">
        <v>1728</v>
      </c>
      <c r="F1473" s="299">
        <v>0.16232973226867073</v>
      </c>
      <c r="G1473" s="14">
        <v>136.363636363636</v>
      </c>
      <c r="H1473" s="2">
        <v>1812</v>
      </c>
      <c r="I1473" s="299">
        <v>0.16383363471971066</v>
      </c>
      <c r="J1473" s="14">
        <v>160.606064</v>
      </c>
      <c r="L1473" t="s">
        <v>173</v>
      </c>
      <c r="M1473" t="s">
        <v>173</v>
      </c>
      <c r="N1473" t="s">
        <v>173</v>
      </c>
      <c r="O1473" s="2">
        <v>92191</v>
      </c>
      <c r="P1473" s="27">
        <v>0.12064500340901209</v>
      </c>
      <c r="Q1473" s="14">
        <v>136.969696969696</v>
      </c>
      <c r="R1473" s="2">
        <v>94583</v>
      </c>
      <c r="S1473" s="27">
        <v>0.11897846304023227</v>
      </c>
      <c r="T1473" s="14">
        <v>199.393936</v>
      </c>
      <c r="V1473" t="s">
        <v>173</v>
      </c>
      <c r="W1473" t="s">
        <v>173</v>
      </c>
      <c r="X1473" t="s">
        <v>173</v>
      </c>
      <c r="Y1473" s="2">
        <v>3354431</v>
      </c>
      <c r="Z1473" s="27">
        <v>9.5000000000000001E-2</v>
      </c>
      <c r="AA1473" s="14">
        <v>827.27</v>
      </c>
      <c r="AB1473" s="2">
        <v>3288030</v>
      </c>
      <c r="AC1473" s="27">
        <v>0.09</v>
      </c>
      <c r="AD1473" s="14">
        <v>1340</v>
      </c>
    </row>
    <row r="1474" spans="1:30" x14ac:dyDescent="0.3">
      <c r="A1474" t="s">
        <v>2029</v>
      </c>
      <c r="B1474" t="s">
        <v>173</v>
      </c>
      <c r="C1474" t="s">
        <v>173</v>
      </c>
      <c r="D1474" t="s">
        <v>173</v>
      </c>
      <c r="E1474" s="2">
        <v>1684</v>
      </c>
      <c r="F1474" s="299">
        <v>0.15819633630812588</v>
      </c>
      <c r="G1474" s="14">
        <v>143.636363636363</v>
      </c>
      <c r="H1474" s="2">
        <v>1619</v>
      </c>
      <c r="I1474" s="299">
        <v>0.14638336347197106</v>
      </c>
      <c r="J1474" s="14">
        <v>188.484848</v>
      </c>
      <c r="L1474" t="s">
        <v>173</v>
      </c>
      <c r="M1474" t="s">
        <v>173</v>
      </c>
      <c r="N1474" t="s">
        <v>173</v>
      </c>
      <c r="O1474" s="2">
        <v>108191</v>
      </c>
      <c r="P1474" s="27">
        <v>0.1415832734629674</v>
      </c>
      <c r="Q1474" s="14">
        <v>554.54545454545405</v>
      </c>
      <c r="R1474" s="2">
        <v>110616</v>
      </c>
      <c r="S1474" s="27">
        <v>0.1391467987657225</v>
      </c>
      <c r="T1474" s="14">
        <v>412.72726399999999</v>
      </c>
      <c r="V1474" t="s">
        <v>173</v>
      </c>
      <c r="W1474" t="s">
        <v>173</v>
      </c>
      <c r="X1474" t="s">
        <v>173</v>
      </c>
      <c r="Y1474" s="2">
        <v>4741790</v>
      </c>
      <c r="Z1474" s="27">
        <v>0.13400000000000001</v>
      </c>
      <c r="AA1474" s="14">
        <v>1612.12</v>
      </c>
      <c r="AB1474" s="2">
        <v>4816407</v>
      </c>
      <c r="AC1474" s="27">
        <v>0.13200000000000001</v>
      </c>
      <c r="AD1474" s="14">
        <v>1673.33</v>
      </c>
    </row>
    <row r="1475" spans="1:30" x14ac:dyDescent="0.3">
      <c r="A1475" t="s">
        <v>2044</v>
      </c>
      <c r="B1475" t="s">
        <v>173</v>
      </c>
      <c r="C1475" t="s">
        <v>173</v>
      </c>
      <c r="D1475" t="s">
        <v>173</v>
      </c>
      <c r="E1475" s="2">
        <v>0</v>
      </c>
      <c r="F1475" s="299">
        <v>0</v>
      </c>
      <c r="G1475" s="14">
        <v>11.5151515151515</v>
      </c>
      <c r="H1475" s="2">
        <v>0</v>
      </c>
      <c r="I1475" s="299">
        <v>0</v>
      </c>
      <c r="J1475" s="14">
        <v>12.727273</v>
      </c>
      <c r="L1475" t="s">
        <v>173</v>
      </c>
      <c r="M1475" t="s">
        <v>173</v>
      </c>
      <c r="N1475" t="s">
        <v>173</v>
      </c>
      <c r="O1475" s="2">
        <v>845</v>
      </c>
      <c r="P1475" s="27">
        <v>1.1058023872245145E-3</v>
      </c>
      <c r="Q1475" s="14">
        <v>134.54545454545399</v>
      </c>
      <c r="R1475" s="2">
        <v>914</v>
      </c>
      <c r="S1475" s="27">
        <v>1.1497448296075646E-3</v>
      </c>
      <c r="T1475" s="14">
        <v>178.18182400000001</v>
      </c>
      <c r="V1475" t="s">
        <v>173</v>
      </c>
      <c r="W1475" t="s">
        <v>173</v>
      </c>
      <c r="X1475" t="s">
        <v>173</v>
      </c>
      <c r="Y1475" s="2">
        <v>41345</v>
      </c>
      <c r="Z1475" s="27">
        <v>1E-3</v>
      </c>
      <c r="AA1475" s="14">
        <v>853.33</v>
      </c>
      <c r="AB1475" s="2">
        <v>42696</v>
      </c>
      <c r="AC1475" s="27">
        <v>1E-3</v>
      </c>
      <c r="AD1475" s="14">
        <v>1030.9100000000001</v>
      </c>
    </row>
    <row r="1476" spans="1:30" x14ac:dyDescent="0.3">
      <c r="A1476" t="s">
        <v>2045</v>
      </c>
      <c r="B1476" t="s">
        <v>173</v>
      </c>
      <c r="C1476" t="s">
        <v>173</v>
      </c>
      <c r="D1476" t="s">
        <v>173</v>
      </c>
      <c r="E1476" s="2">
        <v>1684</v>
      </c>
      <c r="F1476" s="299">
        <v>0.15819633630812588</v>
      </c>
      <c r="G1476" s="14">
        <v>143.636363636363</v>
      </c>
      <c r="H1476" s="2">
        <v>1619</v>
      </c>
      <c r="I1476" s="299">
        <v>0.14638336347197106</v>
      </c>
      <c r="J1476" s="14">
        <v>188.484848</v>
      </c>
      <c r="L1476" t="s">
        <v>173</v>
      </c>
      <c r="M1476" t="s">
        <v>173</v>
      </c>
      <c r="N1476" t="s">
        <v>173</v>
      </c>
      <c r="O1476" s="2">
        <v>107346</v>
      </c>
      <c r="P1476" s="27">
        <v>0.14047747107574288</v>
      </c>
      <c r="Q1476" s="14">
        <v>573.33333333333303</v>
      </c>
      <c r="R1476" s="2">
        <v>109702</v>
      </c>
      <c r="S1476" s="27">
        <v>0.13799705393611494</v>
      </c>
      <c r="T1476" s="14">
        <v>467.27273600000001</v>
      </c>
      <c r="V1476" t="s">
        <v>173</v>
      </c>
      <c r="W1476" t="s">
        <v>173</v>
      </c>
      <c r="X1476" t="s">
        <v>173</v>
      </c>
      <c r="Y1476" s="2">
        <v>4700445</v>
      </c>
      <c r="Z1476" s="27">
        <v>0.13300000000000001</v>
      </c>
      <c r="AA1476" s="14">
        <v>1869.09</v>
      </c>
      <c r="AB1476" s="2">
        <v>4773711</v>
      </c>
      <c r="AC1476" s="27">
        <v>0.13100000000000001</v>
      </c>
      <c r="AD1476" s="14">
        <v>1983.64</v>
      </c>
    </row>
    <row r="1477" spans="1:30" x14ac:dyDescent="0.3">
      <c r="A1477" t="s">
        <v>2030</v>
      </c>
      <c r="B1477" t="s">
        <v>173</v>
      </c>
      <c r="C1477" t="s">
        <v>173</v>
      </c>
      <c r="D1477" t="s">
        <v>173</v>
      </c>
      <c r="E1477" s="2">
        <v>1742</v>
      </c>
      <c r="F1477" s="299">
        <v>0.16364490371066229</v>
      </c>
      <c r="G1477" s="14">
        <v>111.515151515151</v>
      </c>
      <c r="H1477" s="2">
        <v>1677</v>
      </c>
      <c r="I1477" s="299">
        <v>0.15162748643761301</v>
      </c>
      <c r="J1477" s="14">
        <v>130.909088</v>
      </c>
      <c r="L1477" t="s">
        <v>173</v>
      </c>
      <c r="M1477" t="s">
        <v>173</v>
      </c>
      <c r="N1477" t="s">
        <v>173</v>
      </c>
      <c r="O1477" s="2">
        <v>142034</v>
      </c>
      <c r="P1477" s="27">
        <v>0.18587164055271799</v>
      </c>
      <c r="Q1477" s="14">
        <v>511.51515151515099</v>
      </c>
      <c r="R1477" s="2">
        <v>144586</v>
      </c>
      <c r="S1477" s="27">
        <v>0.18187856229063384</v>
      </c>
      <c r="T1477" s="14">
        <v>559.39390000000003</v>
      </c>
      <c r="V1477" t="s">
        <v>173</v>
      </c>
      <c r="W1477" t="s">
        <v>173</v>
      </c>
      <c r="X1477" t="s">
        <v>173</v>
      </c>
      <c r="Y1477" s="2">
        <v>7195146</v>
      </c>
      <c r="Z1477" s="27">
        <v>0.20300000000000001</v>
      </c>
      <c r="AA1477" s="14">
        <v>1241.21</v>
      </c>
      <c r="AB1477" s="2">
        <v>7309447</v>
      </c>
      <c r="AC1477" s="27">
        <v>0.20100000000000001</v>
      </c>
      <c r="AD1477" s="14">
        <v>1505.45</v>
      </c>
    </row>
    <row r="1478" spans="1:30" x14ac:dyDescent="0.3">
      <c r="A1478" t="s">
        <v>2044</v>
      </c>
      <c r="B1478" t="s">
        <v>173</v>
      </c>
      <c r="C1478" t="s">
        <v>173</v>
      </c>
      <c r="D1478" t="s">
        <v>173</v>
      </c>
      <c r="E1478" s="2">
        <v>18</v>
      </c>
      <c r="F1478" s="299">
        <v>1.6909347111319869E-3</v>
      </c>
      <c r="G1478" s="14">
        <v>17.5757575757575</v>
      </c>
      <c r="H1478" s="2">
        <v>25</v>
      </c>
      <c r="I1478" s="299">
        <v>2.2603978300180833E-3</v>
      </c>
      <c r="J1478" s="14">
        <v>19.393940000000001</v>
      </c>
      <c r="L1478" t="s">
        <v>173</v>
      </c>
      <c r="M1478" t="s">
        <v>173</v>
      </c>
      <c r="N1478" t="s">
        <v>173</v>
      </c>
      <c r="O1478" s="2">
        <v>3669</v>
      </c>
      <c r="P1478" s="27">
        <v>4.8014070517476259E-3</v>
      </c>
      <c r="Q1478" s="14">
        <v>252.72727272727201</v>
      </c>
      <c r="R1478" s="2">
        <v>3709</v>
      </c>
      <c r="S1478" s="27">
        <v>4.6656494234293844E-3</v>
      </c>
      <c r="T1478" s="14">
        <v>363.63635299999999</v>
      </c>
      <c r="V1478" t="s">
        <v>173</v>
      </c>
      <c r="W1478" t="s">
        <v>173</v>
      </c>
      <c r="X1478" t="s">
        <v>173</v>
      </c>
      <c r="Y1478" s="2">
        <v>142612</v>
      </c>
      <c r="Z1478" s="27">
        <v>4.0000000000000001E-3</v>
      </c>
      <c r="AA1478" s="14">
        <v>1775.76</v>
      </c>
      <c r="AB1478" s="2">
        <v>135733</v>
      </c>
      <c r="AC1478" s="27">
        <v>4.0000000000000001E-3</v>
      </c>
      <c r="AD1478" s="14">
        <v>1958.79</v>
      </c>
    </row>
    <row r="1479" spans="1:30" x14ac:dyDescent="0.3">
      <c r="A1479" t="s">
        <v>2045</v>
      </c>
      <c r="B1479" t="s">
        <v>173</v>
      </c>
      <c r="C1479" t="s">
        <v>173</v>
      </c>
      <c r="D1479" t="s">
        <v>173</v>
      </c>
      <c r="E1479" s="2">
        <v>1724</v>
      </c>
      <c r="F1479" s="299">
        <v>0.1619539689995303</v>
      </c>
      <c r="G1479" s="14">
        <v>110.90909090909</v>
      </c>
      <c r="H1479" s="2">
        <v>1652</v>
      </c>
      <c r="I1479" s="299">
        <v>0.14936708860759493</v>
      </c>
      <c r="J1479" s="14">
        <v>136.363632</v>
      </c>
      <c r="L1479" t="s">
        <v>173</v>
      </c>
      <c r="M1479" t="s">
        <v>173</v>
      </c>
      <c r="N1479" t="s">
        <v>173</v>
      </c>
      <c r="O1479" s="2">
        <v>138365</v>
      </c>
      <c r="P1479" s="27">
        <v>0.18107023350097035</v>
      </c>
      <c r="Q1479" s="14">
        <v>523.030303030303</v>
      </c>
      <c r="R1479" s="2">
        <v>140877</v>
      </c>
      <c r="S1479" s="27">
        <v>0.17721291286720448</v>
      </c>
      <c r="T1479" s="14">
        <v>649.09090000000003</v>
      </c>
      <c r="V1479" t="s">
        <v>173</v>
      </c>
      <c r="W1479" t="s">
        <v>173</v>
      </c>
      <c r="X1479" t="s">
        <v>173</v>
      </c>
      <c r="Y1479" s="2">
        <v>7052534</v>
      </c>
      <c r="Z1479" s="27">
        <v>0.19900000000000001</v>
      </c>
      <c r="AA1479" s="14">
        <v>2341.21</v>
      </c>
      <c r="AB1479" s="2">
        <v>7173714</v>
      </c>
      <c r="AC1479" s="27">
        <v>0.19700000000000001</v>
      </c>
      <c r="AD1479" s="14">
        <v>2529.09</v>
      </c>
    </row>
    <row r="1480" spans="1:30" x14ac:dyDescent="0.3">
      <c r="A1480" t="s">
        <v>2031</v>
      </c>
      <c r="B1480" t="s">
        <v>173</v>
      </c>
      <c r="C1480" t="s">
        <v>173</v>
      </c>
      <c r="D1480" t="s">
        <v>173</v>
      </c>
      <c r="E1480" s="2">
        <v>251</v>
      </c>
      <c r="F1480" s="299">
        <v>2.3579145138562706E-2</v>
      </c>
      <c r="G1480" s="14">
        <v>54.545454545454497</v>
      </c>
      <c r="H1480" s="2">
        <v>233</v>
      </c>
      <c r="I1480" s="299">
        <v>2.1066907775768536E-2</v>
      </c>
      <c r="J1480" s="14">
        <v>53.3333321</v>
      </c>
      <c r="L1480" t="s">
        <v>173</v>
      </c>
      <c r="M1480" t="s">
        <v>173</v>
      </c>
      <c r="N1480" t="s">
        <v>173</v>
      </c>
      <c r="O1480" s="2">
        <v>23283</v>
      </c>
      <c r="P1480" s="27">
        <v>3.0469108854140083E-2</v>
      </c>
      <c r="Q1480" s="14">
        <v>49.090909090909101</v>
      </c>
      <c r="R1480" s="2">
        <v>27950</v>
      </c>
      <c r="S1480" s="27">
        <v>3.5159045938218197E-2</v>
      </c>
      <c r="T1480" s="14">
        <v>89.090909999999994</v>
      </c>
      <c r="V1480" t="s">
        <v>173</v>
      </c>
      <c r="W1480" t="s">
        <v>173</v>
      </c>
      <c r="X1480" t="s">
        <v>173</v>
      </c>
      <c r="Y1480" s="2">
        <v>1235980</v>
      </c>
      <c r="Z1480" s="27">
        <v>3.5000000000000003E-2</v>
      </c>
      <c r="AA1480" s="14">
        <v>441.21</v>
      </c>
      <c r="AB1480" s="2">
        <v>1503403</v>
      </c>
      <c r="AC1480" s="27">
        <v>4.1000000000000002E-2</v>
      </c>
      <c r="AD1480" s="14">
        <v>581.21</v>
      </c>
    </row>
    <row r="1481" spans="1:30" x14ac:dyDescent="0.3">
      <c r="A1481" t="s">
        <v>2044</v>
      </c>
      <c r="B1481" t="s">
        <v>173</v>
      </c>
      <c r="C1481" t="s">
        <v>173</v>
      </c>
      <c r="D1481" t="s">
        <v>173</v>
      </c>
      <c r="E1481" s="2">
        <v>8</v>
      </c>
      <c r="F1481" s="299">
        <v>7.5152653828088306E-4</v>
      </c>
      <c r="G1481" s="14">
        <v>6.6666666666666599</v>
      </c>
      <c r="H1481" s="2">
        <v>27</v>
      </c>
      <c r="I1481" s="299">
        <v>2.4412296564195299E-3</v>
      </c>
      <c r="J1481" s="14">
        <v>25.454546000000001</v>
      </c>
      <c r="L1481" t="s">
        <v>173</v>
      </c>
      <c r="M1481" t="s">
        <v>173</v>
      </c>
      <c r="N1481" t="s">
        <v>173</v>
      </c>
      <c r="O1481" s="2">
        <v>1376</v>
      </c>
      <c r="P1481" s="27">
        <v>1.8006912246401562E-3</v>
      </c>
      <c r="Q1481" s="14">
        <v>190.90909090909</v>
      </c>
      <c r="R1481" s="2">
        <v>1442</v>
      </c>
      <c r="S1481" s="27">
        <v>1.8139300265799872E-3</v>
      </c>
      <c r="T1481" s="14">
        <v>147.27271999999999</v>
      </c>
      <c r="V1481" t="s">
        <v>173</v>
      </c>
      <c r="W1481" t="s">
        <v>173</v>
      </c>
      <c r="X1481" t="s">
        <v>173</v>
      </c>
      <c r="Y1481" s="2">
        <v>55151</v>
      </c>
      <c r="Z1481" s="27">
        <v>2E-3</v>
      </c>
      <c r="AA1481" s="14">
        <v>1024.24</v>
      </c>
      <c r="AB1481" s="2">
        <v>65179</v>
      </c>
      <c r="AC1481" s="27">
        <v>2E-3</v>
      </c>
      <c r="AD1481" s="14">
        <v>1267.8800000000001</v>
      </c>
    </row>
    <row r="1482" spans="1:30" x14ac:dyDescent="0.3">
      <c r="A1482" t="s">
        <v>2045</v>
      </c>
      <c r="B1482" t="s">
        <v>173</v>
      </c>
      <c r="C1482" t="s">
        <v>173</v>
      </c>
      <c r="D1482" t="s">
        <v>173</v>
      </c>
      <c r="E1482" s="2">
        <v>243</v>
      </c>
      <c r="F1482" s="299">
        <v>2.2827618600281822E-2</v>
      </c>
      <c r="G1482" s="14">
        <v>53.939393939393902</v>
      </c>
      <c r="H1482" s="2">
        <v>206</v>
      </c>
      <c r="I1482" s="299">
        <v>1.8625678119349006E-2</v>
      </c>
      <c r="J1482" s="14">
        <v>45.4545441</v>
      </c>
      <c r="L1482" t="s">
        <v>173</v>
      </c>
      <c r="M1482" t="s">
        <v>173</v>
      </c>
      <c r="N1482" t="s">
        <v>173</v>
      </c>
      <c r="O1482" s="2">
        <v>21907</v>
      </c>
      <c r="P1482" s="27">
        <v>2.8668417629499929E-2</v>
      </c>
      <c r="Q1482" s="14">
        <v>198.18181818181799</v>
      </c>
      <c r="R1482" s="2">
        <v>26508</v>
      </c>
      <c r="S1482" s="27">
        <v>3.3345115911638211E-2</v>
      </c>
      <c r="T1482" s="14">
        <v>178.18182400000001</v>
      </c>
      <c r="V1482" t="s">
        <v>173</v>
      </c>
      <c r="W1482" t="s">
        <v>173</v>
      </c>
      <c r="X1482" t="s">
        <v>173</v>
      </c>
      <c r="Y1482" s="2">
        <v>1180829</v>
      </c>
      <c r="Z1482" s="27">
        <v>3.3000000000000002E-2</v>
      </c>
      <c r="AA1482" s="14">
        <v>1187.27</v>
      </c>
      <c r="AB1482" s="2">
        <v>1438224</v>
      </c>
      <c r="AC1482" s="27">
        <v>3.9E-2</v>
      </c>
      <c r="AD1482" s="14">
        <v>1383.03</v>
      </c>
    </row>
    <row r="1483" spans="1:30" x14ac:dyDescent="0.3">
      <c r="A1483" t="s">
        <v>2032</v>
      </c>
      <c r="B1483" t="s">
        <v>173</v>
      </c>
      <c r="C1483" t="s">
        <v>173</v>
      </c>
      <c r="D1483" t="s">
        <v>173</v>
      </c>
      <c r="E1483" s="2">
        <v>61</v>
      </c>
      <c r="F1483" s="299">
        <v>5.7303898543917334E-3</v>
      </c>
      <c r="G1483" s="14">
        <v>17.5757575757575</v>
      </c>
      <c r="H1483" s="2">
        <v>80</v>
      </c>
      <c r="I1483" s="299">
        <v>7.2332730560578659E-3</v>
      </c>
      <c r="J1483" s="14">
        <v>30.909089999999999</v>
      </c>
      <c r="L1483" t="s">
        <v>173</v>
      </c>
      <c r="M1483" t="s">
        <v>173</v>
      </c>
      <c r="N1483" t="s">
        <v>173</v>
      </c>
      <c r="O1483" s="2">
        <v>13981</v>
      </c>
      <c r="P1483" s="27">
        <v>1.829612210152182E-2</v>
      </c>
      <c r="Q1483" s="14">
        <v>53.3333333333333</v>
      </c>
      <c r="R1483" s="2">
        <v>16375</v>
      </c>
      <c r="S1483" s="27">
        <v>2.0598546591711019E-2</v>
      </c>
      <c r="T1483" s="14">
        <v>86.060609999999997</v>
      </c>
      <c r="V1483" t="s">
        <v>173</v>
      </c>
      <c r="W1483" t="s">
        <v>173</v>
      </c>
      <c r="X1483" t="s">
        <v>173</v>
      </c>
      <c r="Y1483" s="2">
        <v>840432</v>
      </c>
      <c r="Z1483" s="27">
        <v>2.4E-2</v>
      </c>
      <c r="AA1483" s="14">
        <v>598.17999999999995</v>
      </c>
      <c r="AB1483" s="2">
        <v>968078</v>
      </c>
      <c r="AC1483" s="27">
        <v>2.7E-2</v>
      </c>
      <c r="AD1483" s="14">
        <v>536.36</v>
      </c>
    </row>
    <row r="1484" spans="1:30" x14ac:dyDescent="0.3">
      <c r="A1484" t="s">
        <v>2044</v>
      </c>
      <c r="B1484" t="s">
        <v>173</v>
      </c>
      <c r="C1484" t="s">
        <v>173</v>
      </c>
      <c r="D1484" t="s">
        <v>173</v>
      </c>
      <c r="E1484" s="2">
        <v>8</v>
      </c>
      <c r="F1484" s="299">
        <v>7.5152653828088306E-4</v>
      </c>
      <c r="G1484" s="14">
        <v>6.0606060606060597</v>
      </c>
      <c r="H1484" s="2">
        <v>16</v>
      </c>
      <c r="I1484" s="299">
        <v>1.4466546112115732E-3</v>
      </c>
      <c r="J1484" s="14">
        <v>13.939394</v>
      </c>
      <c r="L1484" t="s">
        <v>173</v>
      </c>
      <c r="M1484" t="s">
        <v>173</v>
      </c>
      <c r="N1484" t="s">
        <v>173</v>
      </c>
      <c r="O1484" s="2">
        <v>1795</v>
      </c>
      <c r="P1484" s="27">
        <v>2.3490121716781107E-3</v>
      </c>
      <c r="Q1484" s="14">
        <v>181.81818181818099</v>
      </c>
      <c r="R1484" s="2">
        <v>2127</v>
      </c>
      <c r="S1484" s="27">
        <v>2.6756096855309521E-3</v>
      </c>
      <c r="T1484" s="14">
        <v>330.30304000000001</v>
      </c>
      <c r="V1484" t="s">
        <v>173</v>
      </c>
      <c r="W1484" t="s">
        <v>173</v>
      </c>
      <c r="X1484" t="s">
        <v>173</v>
      </c>
      <c r="Y1484" s="2">
        <v>109148</v>
      </c>
      <c r="Z1484" s="27">
        <v>3.0000000000000001E-3</v>
      </c>
      <c r="AA1484" s="14">
        <v>1393.94</v>
      </c>
      <c r="AB1484" s="2">
        <v>127888</v>
      </c>
      <c r="AC1484" s="27">
        <v>4.0000000000000001E-3</v>
      </c>
      <c r="AD1484" s="14">
        <v>1620.61</v>
      </c>
    </row>
    <row r="1485" spans="1:30" x14ac:dyDescent="0.3">
      <c r="A1485" t="s">
        <v>2045</v>
      </c>
      <c r="B1485" t="s">
        <v>173</v>
      </c>
      <c r="C1485" t="s">
        <v>173</v>
      </c>
      <c r="D1485" t="s">
        <v>173</v>
      </c>
      <c r="E1485" s="2">
        <v>53</v>
      </c>
      <c r="F1485" s="299">
        <v>4.9788633161108502E-3</v>
      </c>
      <c r="G1485" s="14">
        <v>15.757575757575699</v>
      </c>
      <c r="H1485" s="2">
        <v>64</v>
      </c>
      <c r="I1485" s="299">
        <v>5.7866184448462929E-3</v>
      </c>
      <c r="J1485" s="14">
        <v>24.848483999999999</v>
      </c>
      <c r="L1485" t="s">
        <v>173</v>
      </c>
      <c r="M1485" t="s">
        <v>173</v>
      </c>
      <c r="N1485" t="s">
        <v>173</v>
      </c>
      <c r="O1485" s="2">
        <v>12186</v>
      </c>
      <c r="P1485" s="27">
        <v>1.594710992984371E-2</v>
      </c>
      <c r="Q1485" s="14">
        <v>193.333333333333</v>
      </c>
      <c r="R1485" s="2">
        <v>14248</v>
      </c>
      <c r="S1485" s="27">
        <v>1.7922936906180065E-2</v>
      </c>
      <c r="T1485" s="14">
        <v>332.121216</v>
      </c>
      <c r="V1485" t="s">
        <v>173</v>
      </c>
      <c r="W1485" t="s">
        <v>173</v>
      </c>
      <c r="X1485" t="s">
        <v>173</v>
      </c>
      <c r="Y1485" s="2">
        <v>731284</v>
      </c>
      <c r="Z1485" s="27">
        <v>2.1000000000000001E-2</v>
      </c>
      <c r="AA1485" s="14">
        <v>1424.24</v>
      </c>
      <c r="AB1485" s="2">
        <v>840190</v>
      </c>
      <c r="AC1485" s="27">
        <v>2.3E-2</v>
      </c>
      <c r="AD1485" s="14">
        <v>1789.7</v>
      </c>
    </row>
    <row r="1486" spans="1:30" x14ac:dyDescent="0.3">
      <c r="A1486" t="s">
        <v>2033</v>
      </c>
      <c r="B1486" t="s">
        <v>173</v>
      </c>
      <c r="C1486" t="s">
        <v>173</v>
      </c>
      <c r="D1486" t="s">
        <v>173</v>
      </c>
      <c r="E1486" s="2">
        <v>5168</v>
      </c>
      <c r="F1486" s="299">
        <v>0.48548614372945043</v>
      </c>
      <c r="G1486" s="14">
        <v>170.90909090909</v>
      </c>
      <c r="H1486" s="2">
        <v>5639</v>
      </c>
      <c r="I1486" s="299">
        <v>0.50985533453887888</v>
      </c>
      <c r="J1486" s="14">
        <v>199.393936</v>
      </c>
      <c r="L1486" t="s">
        <v>173</v>
      </c>
      <c r="M1486" t="s">
        <v>173</v>
      </c>
      <c r="N1486" t="s">
        <v>173</v>
      </c>
      <c r="O1486" s="2">
        <v>383706</v>
      </c>
      <c r="P1486" s="27">
        <v>0.50213374058268589</v>
      </c>
      <c r="Q1486" s="14">
        <v>145.45454545454501</v>
      </c>
      <c r="R1486" s="2">
        <v>399881</v>
      </c>
      <c r="S1486" s="27">
        <v>0.50302091051236608</v>
      </c>
      <c r="T1486" s="14">
        <v>142.42424</v>
      </c>
      <c r="V1486" t="s">
        <v>173</v>
      </c>
      <c r="W1486" t="s">
        <v>173</v>
      </c>
      <c r="X1486" t="s">
        <v>173</v>
      </c>
      <c r="Y1486" s="2">
        <v>17995621</v>
      </c>
      <c r="Z1486" s="27">
        <v>0.50800000000000001</v>
      </c>
      <c r="AA1486" s="14">
        <v>1210.9100000000001</v>
      </c>
      <c r="AB1486" s="2">
        <v>18497792</v>
      </c>
      <c r="AC1486" s="27">
        <v>0.50800000000000001</v>
      </c>
      <c r="AD1486" s="14">
        <v>1480</v>
      </c>
    </row>
    <row r="1487" spans="1:30" x14ac:dyDescent="0.3">
      <c r="A1487" t="s">
        <v>2028</v>
      </c>
      <c r="B1487" t="s">
        <v>173</v>
      </c>
      <c r="C1487" t="s">
        <v>173</v>
      </c>
      <c r="D1487" t="s">
        <v>173</v>
      </c>
      <c r="E1487" s="2">
        <v>1620</v>
      </c>
      <c r="F1487" s="299">
        <v>0.15218412400187881</v>
      </c>
      <c r="G1487" s="14">
        <v>148.48484848484799</v>
      </c>
      <c r="H1487" s="2">
        <v>1802</v>
      </c>
      <c r="I1487" s="299">
        <v>0.16292947558770343</v>
      </c>
      <c r="J1487" s="14">
        <v>173.33332799999999</v>
      </c>
      <c r="L1487" t="s">
        <v>173</v>
      </c>
      <c r="M1487" t="s">
        <v>173</v>
      </c>
      <c r="N1487" t="s">
        <v>173</v>
      </c>
      <c r="O1487" s="2">
        <v>89972</v>
      </c>
      <c r="P1487" s="27">
        <v>0.11774112708090417</v>
      </c>
      <c r="Q1487" s="14">
        <v>38.181818181818102</v>
      </c>
      <c r="R1487" s="2">
        <v>93141</v>
      </c>
      <c r="S1487" s="27">
        <v>0.11716453301365228</v>
      </c>
      <c r="T1487" s="14">
        <v>29.090910000000001</v>
      </c>
      <c r="V1487" t="s">
        <v>173</v>
      </c>
      <c r="W1487" t="s">
        <v>173</v>
      </c>
      <c r="X1487" t="s">
        <v>173</v>
      </c>
      <c r="Y1487" s="2">
        <v>3255518</v>
      </c>
      <c r="Z1487" s="27">
        <v>9.1999999999999998E-2</v>
      </c>
      <c r="AA1487" s="14">
        <v>412.73</v>
      </c>
      <c r="AB1487" s="2">
        <v>3199308</v>
      </c>
      <c r="AC1487" s="27">
        <v>8.7999999999999995E-2</v>
      </c>
      <c r="AD1487" s="14">
        <v>523.03</v>
      </c>
    </row>
    <row r="1488" spans="1:30" x14ac:dyDescent="0.3">
      <c r="A1488" t="s">
        <v>2044</v>
      </c>
      <c r="B1488" t="s">
        <v>173</v>
      </c>
      <c r="C1488" t="s">
        <v>173</v>
      </c>
      <c r="D1488" t="s">
        <v>173</v>
      </c>
      <c r="E1488" s="2">
        <v>7</v>
      </c>
      <c r="F1488" s="299">
        <v>6.5758572099577266E-4</v>
      </c>
      <c r="G1488" s="14">
        <v>6.6666666666666599</v>
      </c>
      <c r="H1488" s="2">
        <v>0</v>
      </c>
      <c r="I1488" s="299">
        <v>0</v>
      </c>
      <c r="J1488" s="14">
        <v>12.727273</v>
      </c>
      <c r="L1488" t="s">
        <v>173</v>
      </c>
      <c r="M1488" t="s">
        <v>173</v>
      </c>
      <c r="N1488" t="s">
        <v>173</v>
      </c>
      <c r="O1488" s="2">
        <v>706</v>
      </c>
      <c r="P1488" s="27">
        <v>9.2390116613077784E-4</v>
      </c>
      <c r="Q1488" s="14">
        <v>124.24242424242399</v>
      </c>
      <c r="R1488" s="2">
        <v>694</v>
      </c>
      <c r="S1488" s="27">
        <v>8.7300099753572196E-4</v>
      </c>
      <c r="T1488" s="14">
        <v>121.21212</v>
      </c>
      <c r="V1488" t="s">
        <v>173</v>
      </c>
      <c r="W1488" t="s">
        <v>173</v>
      </c>
      <c r="X1488" t="s">
        <v>173</v>
      </c>
      <c r="Y1488" s="2">
        <v>22979</v>
      </c>
      <c r="Z1488" s="27">
        <v>1E-3</v>
      </c>
      <c r="AA1488" s="14">
        <v>681.21</v>
      </c>
      <c r="AB1488" s="2">
        <v>24483</v>
      </c>
      <c r="AC1488" s="27">
        <v>1E-3</v>
      </c>
      <c r="AD1488" s="14">
        <v>789.7</v>
      </c>
    </row>
    <row r="1489" spans="1:31" x14ac:dyDescent="0.3">
      <c r="A1489" t="s">
        <v>2045</v>
      </c>
      <c r="B1489" t="s">
        <v>173</v>
      </c>
      <c r="C1489" t="s">
        <v>173</v>
      </c>
      <c r="D1489" t="s">
        <v>173</v>
      </c>
      <c r="E1489" s="2">
        <v>1613</v>
      </c>
      <c r="F1489" s="299">
        <v>0.15152653828088306</v>
      </c>
      <c r="G1489" s="2">
        <v>150.30303030303</v>
      </c>
      <c r="H1489" s="2">
        <v>1802</v>
      </c>
      <c r="I1489" s="299">
        <v>0.16292947558770343</v>
      </c>
      <c r="J1489" s="14">
        <v>173.33332799999999</v>
      </c>
      <c r="L1489" t="s">
        <v>173</v>
      </c>
      <c r="M1489" t="s">
        <v>173</v>
      </c>
      <c r="N1489" t="s">
        <v>173</v>
      </c>
      <c r="O1489" s="2">
        <v>89266</v>
      </c>
      <c r="P1489" s="27">
        <v>0.11681722591477339</v>
      </c>
      <c r="Q1489" s="14">
        <v>130.30303030303</v>
      </c>
      <c r="R1489" s="2">
        <v>92447</v>
      </c>
      <c r="S1489" s="27">
        <v>0.11629153201611656</v>
      </c>
      <c r="T1489" s="14">
        <v>124.848488</v>
      </c>
      <c r="V1489" t="s">
        <v>173</v>
      </c>
      <c r="W1489" t="s">
        <v>173</v>
      </c>
      <c r="X1489" t="s">
        <v>173</v>
      </c>
      <c r="Y1489" s="2">
        <v>3232539</v>
      </c>
      <c r="Z1489" s="27">
        <v>9.0999999999999998E-2</v>
      </c>
      <c r="AA1489" s="14">
        <v>795</v>
      </c>
      <c r="AB1489" s="2">
        <v>3174825</v>
      </c>
      <c r="AC1489" s="27">
        <v>8.6999999999999994E-2</v>
      </c>
      <c r="AD1489" s="14">
        <v>903.03</v>
      </c>
    </row>
    <row r="1490" spans="1:31" x14ac:dyDescent="0.3">
      <c r="A1490" t="s">
        <v>2029</v>
      </c>
      <c r="B1490" t="s">
        <v>173</v>
      </c>
      <c r="C1490" t="s">
        <v>173</v>
      </c>
      <c r="D1490" t="s">
        <v>173</v>
      </c>
      <c r="E1490" s="2">
        <v>1516</v>
      </c>
      <c r="F1490" s="299">
        <v>0.14241427900422735</v>
      </c>
      <c r="G1490" s="14">
        <v>107.272727272727</v>
      </c>
      <c r="H1490" s="2">
        <v>1646</v>
      </c>
      <c r="I1490" s="299">
        <v>0.14882459312839061</v>
      </c>
      <c r="J1490" s="14">
        <v>159.393936</v>
      </c>
      <c r="L1490" t="s">
        <v>173</v>
      </c>
      <c r="M1490" t="s">
        <v>173</v>
      </c>
      <c r="N1490" t="s">
        <v>173</v>
      </c>
      <c r="O1490" s="2">
        <v>102918</v>
      </c>
      <c r="P1490" s="27">
        <v>0.13468280483831074</v>
      </c>
      <c r="Q1490" s="14">
        <v>79.393939393939405</v>
      </c>
      <c r="R1490" s="2">
        <v>105873</v>
      </c>
      <c r="S1490" s="27">
        <v>0.13318045333155545</v>
      </c>
      <c r="T1490" s="14">
        <v>50.303031900000001</v>
      </c>
      <c r="V1490" t="s">
        <v>173</v>
      </c>
      <c r="W1490" t="s">
        <v>173</v>
      </c>
      <c r="X1490" t="s">
        <v>173</v>
      </c>
      <c r="Y1490" s="2">
        <v>4637444</v>
      </c>
      <c r="Z1490" s="27">
        <v>0.13100000000000001</v>
      </c>
      <c r="AA1490" s="14">
        <v>757.58</v>
      </c>
      <c r="AB1490" s="2">
        <v>4690779</v>
      </c>
      <c r="AC1490" s="27">
        <v>0.129</v>
      </c>
      <c r="AD1490" s="14">
        <v>973.33</v>
      </c>
    </row>
    <row r="1491" spans="1:31" x14ac:dyDescent="0.3">
      <c r="A1491" t="s">
        <v>2044</v>
      </c>
      <c r="B1491" t="s">
        <v>173</v>
      </c>
      <c r="C1491" t="s">
        <v>173</v>
      </c>
      <c r="D1491" t="s">
        <v>173</v>
      </c>
      <c r="E1491" s="2">
        <v>0</v>
      </c>
      <c r="F1491" s="299">
        <v>0</v>
      </c>
      <c r="G1491" s="14">
        <v>11.5151515151515</v>
      </c>
      <c r="H1491" s="2">
        <v>0</v>
      </c>
      <c r="I1491" s="299">
        <v>0</v>
      </c>
      <c r="J1491" s="14">
        <v>12.727273</v>
      </c>
      <c r="L1491" t="s">
        <v>173</v>
      </c>
      <c r="M1491" t="s">
        <v>173</v>
      </c>
      <c r="N1491" t="s">
        <v>173</v>
      </c>
      <c r="O1491" s="2">
        <v>817</v>
      </c>
      <c r="P1491" s="27">
        <v>1.0691604146300928E-3</v>
      </c>
      <c r="Q1491" s="14">
        <v>149.09090909090901</v>
      </c>
      <c r="R1491" s="2">
        <v>847</v>
      </c>
      <c r="S1491" s="27">
        <v>1.0654637534765945E-3</v>
      </c>
      <c r="T1491" s="14">
        <v>224.84848</v>
      </c>
      <c r="V1491" t="s">
        <v>173</v>
      </c>
      <c r="W1491" t="s">
        <v>173</v>
      </c>
      <c r="X1491" t="s">
        <v>173</v>
      </c>
      <c r="Y1491" s="2">
        <v>31516</v>
      </c>
      <c r="Z1491" s="27">
        <v>1E-3</v>
      </c>
      <c r="AA1491" s="14">
        <v>925.45</v>
      </c>
      <c r="AB1491" s="2">
        <v>32258</v>
      </c>
      <c r="AC1491" s="27">
        <v>1E-3</v>
      </c>
      <c r="AD1491" s="14">
        <v>1048.48</v>
      </c>
    </row>
    <row r="1492" spans="1:31" x14ac:dyDescent="0.3">
      <c r="A1492" t="s">
        <v>2045</v>
      </c>
      <c r="B1492" t="s">
        <v>173</v>
      </c>
      <c r="C1492" t="s">
        <v>173</v>
      </c>
      <c r="D1492" t="s">
        <v>173</v>
      </c>
      <c r="E1492" s="2">
        <v>1516</v>
      </c>
      <c r="F1492" s="299">
        <v>0.14241427900422735</v>
      </c>
      <c r="G1492" s="14">
        <v>107.272727272727</v>
      </c>
      <c r="H1492" s="2">
        <v>1646</v>
      </c>
      <c r="I1492" s="299">
        <v>0.14882459312839061</v>
      </c>
      <c r="J1492" s="14">
        <v>159.393936</v>
      </c>
      <c r="L1492" t="s">
        <v>173</v>
      </c>
      <c r="M1492" t="s">
        <v>173</v>
      </c>
      <c r="N1492" t="s">
        <v>173</v>
      </c>
      <c r="O1492" s="2">
        <v>102101</v>
      </c>
      <c r="P1492" s="27">
        <v>0.13361364442368065</v>
      </c>
      <c r="Q1492" s="14">
        <v>158.18181818181799</v>
      </c>
      <c r="R1492" s="2">
        <v>105026</v>
      </c>
      <c r="S1492" s="27">
        <v>0.13211498957807888</v>
      </c>
      <c r="T1492" s="14">
        <v>221.21212800000001</v>
      </c>
      <c r="V1492" t="s">
        <v>173</v>
      </c>
      <c r="W1492" t="s">
        <v>173</v>
      </c>
      <c r="X1492" t="s">
        <v>173</v>
      </c>
      <c r="Y1492" s="2">
        <v>4605928</v>
      </c>
      <c r="Z1492" s="27">
        <v>0.13</v>
      </c>
      <c r="AA1492" s="14">
        <v>1169.7</v>
      </c>
      <c r="AB1492" s="2">
        <v>4658521</v>
      </c>
      <c r="AC1492" s="27">
        <v>0.128</v>
      </c>
      <c r="AD1492" s="14">
        <v>1229.7</v>
      </c>
    </row>
    <row r="1493" spans="1:31" x14ac:dyDescent="0.3">
      <c r="A1493" t="s">
        <v>2030</v>
      </c>
      <c r="B1493" t="s">
        <v>173</v>
      </c>
      <c r="C1493" t="s">
        <v>173</v>
      </c>
      <c r="D1493" t="s">
        <v>173</v>
      </c>
      <c r="E1493" s="2">
        <v>1752</v>
      </c>
      <c r="F1493" s="299">
        <v>0.16458431188351338</v>
      </c>
      <c r="G1493" s="14">
        <v>81.212121212121204</v>
      </c>
      <c r="H1493" s="2">
        <v>1840</v>
      </c>
      <c r="I1493" s="299">
        <v>0.16636528028933092</v>
      </c>
      <c r="J1493" s="14">
        <v>145.454544</v>
      </c>
      <c r="L1493" t="s">
        <v>173</v>
      </c>
      <c r="M1493" t="s">
        <v>173</v>
      </c>
      <c r="N1493" t="s">
        <v>173</v>
      </c>
      <c r="O1493" s="2">
        <v>146233</v>
      </c>
      <c r="P1493" s="27">
        <v>0.19136662780000288</v>
      </c>
      <c r="Q1493" s="14">
        <v>83.636363636363598</v>
      </c>
      <c r="R1493" s="2">
        <v>149066</v>
      </c>
      <c r="S1493" s="27">
        <v>0.18751407305282411</v>
      </c>
      <c r="T1493" s="14">
        <v>64.848489999999998</v>
      </c>
      <c r="V1493" t="s">
        <v>173</v>
      </c>
      <c r="W1493" t="s">
        <v>173</v>
      </c>
      <c r="X1493" t="s">
        <v>173</v>
      </c>
      <c r="Y1493" s="2">
        <v>7477809</v>
      </c>
      <c r="Z1493" s="27">
        <v>0.21099999999999999</v>
      </c>
      <c r="AA1493" s="14">
        <v>717.58</v>
      </c>
      <c r="AB1493" s="2">
        <v>7530762</v>
      </c>
      <c r="AC1493" s="27">
        <v>0.20699999999999999</v>
      </c>
      <c r="AD1493" s="14">
        <v>807.88</v>
      </c>
    </row>
    <row r="1494" spans="1:31" x14ac:dyDescent="0.3">
      <c r="A1494" t="s">
        <v>2044</v>
      </c>
      <c r="B1494" t="s">
        <v>173</v>
      </c>
      <c r="C1494" t="s">
        <v>173</v>
      </c>
      <c r="D1494" t="s">
        <v>173</v>
      </c>
      <c r="E1494" s="2">
        <v>44</v>
      </c>
      <c r="F1494" s="299">
        <v>4.133395960544857E-3</v>
      </c>
      <c r="G1494" s="14">
        <v>18.181818181818102</v>
      </c>
      <c r="H1494" s="2">
        <v>0</v>
      </c>
      <c r="I1494" s="299">
        <v>0</v>
      </c>
      <c r="J1494" s="14">
        <v>12.727273</v>
      </c>
      <c r="L1494" t="s">
        <v>173</v>
      </c>
      <c r="M1494" t="s">
        <v>173</v>
      </c>
      <c r="N1494" t="s">
        <v>173</v>
      </c>
      <c r="O1494" s="2">
        <v>3875</v>
      </c>
      <c r="P1494" s="27">
        <v>5.0709872786923E-3</v>
      </c>
      <c r="Q1494" s="14">
        <v>269.09090909090901</v>
      </c>
      <c r="R1494" s="2">
        <v>4426</v>
      </c>
      <c r="S1494" s="27">
        <v>5.5675827306817085E-3</v>
      </c>
      <c r="T1494" s="14">
        <v>311.51513699999998</v>
      </c>
      <c r="V1494" t="s">
        <v>173</v>
      </c>
      <c r="W1494" t="s">
        <v>173</v>
      </c>
      <c r="X1494" t="s">
        <v>173</v>
      </c>
      <c r="Y1494" s="2">
        <v>167253</v>
      </c>
      <c r="Z1494" s="27">
        <v>5.0000000000000001E-3</v>
      </c>
      <c r="AA1494" s="14">
        <v>1575.15</v>
      </c>
      <c r="AB1494" s="2">
        <v>150200</v>
      </c>
      <c r="AC1494" s="27">
        <v>4.0000000000000001E-3</v>
      </c>
      <c r="AD1494" s="14">
        <v>2046.06</v>
      </c>
    </row>
    <row r="1495" spans="1:31" x14ac:dyDescent="0.3">
      <c r="A1495" t="s">
        <v>2045</v>
      </c>
      <c r="B1495" t="s">
        <v>173</v>
      </c>
      <c r="C1495" t="s">
        <v>173</v>
      </c>
      <c r="D1495" t="s">
        <v>173</v>
      </c>
      <c r="E1495" s="2">
        <v>1708</v>
      </c>
      <c r="F1495" s="299">
        <v>0.16045091592296853</v>
      </c>
      <c r="G1495" s="14">
        <v>82.424242424242394</v>
      </c>
      <c r="H1495" s="2">
        <v>1840</v>
      </c>
      <c r="I1495" s="299">
        <v>0.16636528028933092</v>
      </c>
      <c r="J1495" s="14">
        <v>145.454544</v>
      </c>
      <c r="L1495" t="s">
        <v>173</v>
      </c>
      <c r="M1495" t="s">
        <v>173</v>
      </c>
      <c r="N1495" t="s">
        <v>173</v>
      </c>
      <c r="O1495" s="2">
        <v>142358</v>
      </c>
      <c r="P1495" s="27">
        <v>0.18629564052131059</v>
      </c>
      <c r="Q1495" s="14">
        <v>283.636363636363</v>
      </c>
      <c r="R1495" s="2">
        <v>144640</v>
      </c>
      <c r="S1495" s="27">
        <v>0.18194649032214241</v>
      </c>
      <c r="T1495" s="14">
        <v>322.42425500000002</v>
      </c>
      <c r="V1495" t="s">
        <v>173</v>
      </c>
      <c r="W1495" t="s">
        <v>173</v>
      </c>
      <c r="X1495" t="s">
        <v>173</v>
      </c>
      <c r="Y1495" s="2">
        <v>7310556</v>
      </c>
      <c r="Z1495" s="27">
        <v>0.20699999999999999</v>
      </c>
      <c r="AA1495" s="14">
        <v>1698.79</v>
      </c>
      <c r="AB1495" s="2">
        <v>7380562</v>
      </c>
      <c r="AC1495" s="27">
        <v>0.20300000000000001</v>
      </c>
      <c r="AD1495" s="14">
        <v>2178.79</v>
      </c>
    </row>
    <row r="1496" spans="1:31" x14ac:dyDescent="0.3">
      <c r="A1496" t="s">
        <v>2031</v>
      </c>
      <c r="B1496" t="s">
        <v>173</v>
      </c>
      <c r="C1496" t="s">
        <v>173</v>
      </c>
      <c r="D1496" t="s">
        <v>173</v>
      </c>
      <c r="E1496" s="2">
        <v>212</v>
      </c>
      <c r="F1496" s="299">
        <v>1.9915453264443401E-2</v>
      </c>
      <c r="G1496" s="14">
        <v>34.545454545454497</v>
      </c>
      <c r="H1496" s="2">
        <v>285</v>
      </c>
      <c r="I1496" s="299">
        <v>2.5768535262206148E-2</v>
      </c>
      <c r="J1496" s="14">
        <v>51.515152</v>
      </c>
      <c r="L1496" t="s">
        <v>173</v>
      </c>
      <c r="M1496" t="s">
        <v>173</v>
      </c>
      <c r="N1496" t="s">
        <v>173</v>
      </c>
      <c r="O1496" s="2">
        <v>25599</v>
      </c>
      <c r="P1496" s="27">
        <v>3.3499923444450116E-2</v>
      </c>
      <c r="Q1496" s="14">
        <v>61.212121212121197</v>
      </c>
      <c r="R1496" s="2">
        <v>30817</v>
      </c>
      <c r="S1496" s="27">
        <v>3.8765521240718075E-2</v>
      </c>
      <c r="T1496" s="14">
        <v>48.484848</v>
      </c>
      <c r="V1496" t="s">
        <v>173</v>
      </c>
      <c r="W1496" t="s">
        <v>173</v>
      </c>
      <c r="X1496" t="s">
        <v>173</v>
      </c>
      <c r="Y1496" s="2">
        <v>1427224</v>
      </c>
      <c r="Z1496" s="27">
        <v>0.04</v>
      </c>
      <c r="AA1496" s="14">
        <v>443.64</v>
      </c>
      <c r="AB1496" s="2">
        <v>1735473</v>
      </c>
      <c r="AC1496" s="27">
        <v>4.8000000000000001E-2</v>
      </c>
      <c r="AD1496" s="14">
        <v>575.76</v>
      </c>
    </row>
    <row r="1497" spans="1:31" x14ac:dyDescent="0.3">
      <c r="A1497" t="s">
        <v>2044</v>
      </c>
      <c r="B1497" t="s">
        <v>173</v>
      </c>
      <c r="C1497" t="s">
        <v>173</v>
      </c>
      <c r="D1497" t="s">
        <v>173</v>
      </c>
      <c r="E1497" s="2">
        <v>0</v>
      </c>
      <c r="F1497" s="299">
        <v>0</v>
      </c>
      <c r="G1497" s="14">
        <v>11.5151515151515</v>
      </c>
      <c r="H1497" s="2">
        <v>0</v>
      </c>
      <c r="I1497" s="299">
        <v>0</v>
      </c>
      <c r="J1497" s="14">
        <v>12.727273</v>
      </c>
      <c r="L1497" t="s">
        <v>173</v>
      </c>
      <c r="M1497" t="s">
        <v>173</v>
      </c>
      <c r="N1497" t="s">
        <v>173</v>
      </c>
      <c r="O1497" s="2">
        <v>1530</v>
      </c>
      <c r="P1497" s="27">
        <v>2.0022220739094759E-3</v>
      </c>
      <c r="Q1497" s="14">
        <v>170.90909090909</v>
      </c>
      <c r="R1497" s="2">
        <v>1986</v>
      </c>
      <c r="S1497" s="27">
        <v>2.4982420477030892E-3</v>
      </c>
      <c r="T1497" s="14">
        <v>184.84848</v>
      </c>
      <c r="V1497" t="s">
        <v>173</v>
      </c>
      <c r="W1497" t="s">
        <v>173</v>
      </c>
      <c r="X1497" t="s">
        <v>173</v>
      </c>
      <c r="Y1497" s="2">
        <v>80307</v>
      </c>
      <c r="Z1497" s="27">
        <v>2E-3</v>
      </c>
      <c r="AA1497" s="14">
        <v>1112.1199999999999</v>
      </c>
      <c r="AB1497" s="2">
        <v>85876</v>
      </c>
      <c r="AC1497" s="27">
        <v>2E-3</v>
      </c>
      <c r="AD1497" s="14">
        <v>1426.67</v>
      </c>
    </row>
    <row r="1498" spans="1:31" x14ac:dyDescent="0.3">
      <c r="A1498" t="s">
        <v>2045</v>
      </c>
      <c r="B1498" t="s">
        <v>173</v>
      </c>
      <c r="C1498" t="s">
        <v>173</v>
      </c>
      <c r="D1498" t="s">
        <v>173</v>
      </c>
      <c r="E1498" s="2">
        <v>212</v>
      </c>
      <c r="F1498" s="299">
        <v>1.9915453264443401E-2</v>
      </c>
      <c r="G1498" s="14">
        <v>34.545454545454497</v>
      </c>
      <c r="H1498" s="2">
        <v>285</v>
      </c>
      <c r="I1498" s="299">
        <v>2.5768535262206148E-2</v>
      </c>
      <c r="J1498" s="14">
        <v>51.515152</v>
      </c>
      <c r="L1498" t="s">
        <v>173</v>
      </c>
      <c r="M1498" t="s">
        <v>173</v>
      </c>
      <c r="N1498" t="s">
        <v>173</v>
      </c>
      <c r="O1498" s="2">
        <v>24069</v>
      </c>
      <c r="P1498" s="27">
        <v>3.1497701370540636E-2</v>
      </c>
      <c r="Q1498" s="14">
        <v>176.363636363636</v>
      </c>
      <c r="R1498" s="2">
        <v>28831</v>
      </c>
      <c r="S1498" s="27">
        <v>3.6267279193014985E-2</v>
      </c>
      <c r="T1498" s="14">
        <v>201.81817599999999</v>
      </c>
      <c r="V1498" t="s">
        <v>173</v>
      </c>
      <c r="W1498" t="s">
        <v>173</v>
      </c>
      <c r="X1498" t="s">
        <v>173</v>
      </c>
      <c r="Y1498" s="2">
        <v>1346917</v>
      </c>
      <c r="Z1498" s="27">
        <v>3.7999999999999999E-2</v>
      </c>
      <c r="AA1498" s="14">
        <v>1196.3599999999999</v>
      </c>
      <c r="AB1498" s="2">
        <v>1649597</v>
      </c>
      <c r="AC1498" s="27">
        <v>4.4999999999999998E-2</v>
      </c>
      <c r="AD1498" s="14">
        <v>1463.03</v>
      </c>
    </row>
    <row r="1499" spans="1:31" x14ac:dyDescent="0.3">
      <c r="A1499" t="s">
        <v>2032</v>
      </c>
      <c r="B1499" t="s">
        <v>173</v>
      </c>
      <c r="C1499" t="s">
        <v>173</v>
      </c>
      <c r="D1499" t="s">
        <v>173</v>
      </c>
      <c r="E1499" s="2">
        <v>68</v>
      </c>
      <c r="F1499" s="299">
        <v>6.3879755753875056E-3</v>
      </c>
      <c r="G1499" s="14">
        <v>26.6666666666666</v>
      </c>
      <c r="H1499" s="2">
        <v>66</v>
      </c>
      <c r="I1499" s="299">
        <v>5.9674502712477396E-3</v>
      </c>
      <c r="J1499" s="14">
        <v>25.454546000000001</v>
      </c>
      <c r="L1499" t="s">
        <v>173</v>
      </c>
      <c r="M1499" t="s">
        <v>173</v>
      </c>
      <c r="N1499" t="s">
        <v>173</v>
      </c>
      <c r="O1499" s="2">
        <v>18984</v>
      </c>
      <c r="P1499" s="27">
        <v>2.484325741901797E-2</v>
      </c>
      <c r="Q1499" s="14">
        <v>101.818181818181</v>
      </c>
      <c r="R1499" s="2">
        <v>20984</v>
      </c>
      <c r="S1499" s="27">
        <v>2.6396329873616124E-2</v>
      </c>
      <c r="T1499" s="14">
        <v>130.30302399999999</v>
      </c>
      <c r="V1499" t="s">
        <v>173</v>
      </c>
      <c r="W1499" t="s">
        <v>173</v>
      </c>
      <c r="X1499" t="s">
        <v>173</v>
      </c>
      <c r="Y1499" s="2">
        <v>1197626</v>
      </c>
      <c r="Z1499" s="27">
        <v>3.4000000000000002E-2</v>
      </c>
      <c r="AA1499" s="14">
        <v>640.61</v>
      </c>
      <c r="AB1499" s="2">
        <v>1341470</v>
      </c>
      <c r="AC1499" s="27">
        <v>3.6999999999999998E-2</v>
      </c>
      <c r="AD1499" s="14">
        <v>718.79</v>
      </c>
    </row>
    <row r="1500" spans="1:31" x14ac:dyDescent="0.3">
      <c r="A1500" t="s">
        <v>2044</v>
      </c>
      <c r="B1500" t="s">
        <v>173</v>
      </c>
      <c r="C1500" t="s">
        <v>173</v>
      </c>
      <c r="D1500" t="s">
        <v>173</v>
      </c>
      <c r="E1500" s="2">
        <v>26</v>
      </c>
      <c r="F1500" s="299">
        <v>2.4424612494128701E-3</v>
      </c>
      <c r="G1500" s="14">
        <v>14.545454545454501</v>
      </c>
      <c r="H1500" s="2">
        <v>11</v>
      </c>
      <c r="I1500" s="299">
        <v>9.9457504520795667E-4</v>
      </c>
      <c r="J1500" s="14">
        <v>10.30303</v>
      </c>
      <c r="L1500" t="s">
        <v>173</v>
      </c>
      <c r="M1500" t="s">
        <v>173</v>
      </c>
      <c r="N1500" t="s">
        <v>173</v>
      </c>
      <c r="O1500" s="2">
        <v>3087</v>
      </c>
      <c r="P1500" s="27">
        <v>4.0397774785350012E-3</v>
      </c>
      <c r="Q1500" s="14">
        <v>192.12121212121201</v>
      </c>
      <c r="R1500" s="2">
        <v>4018</v>
      </c>
      <c r="S1500" s="27">
        <v>5.0543487148393814E-3</v>
      </c>
      <c r="T1500" s="14">
        <v>300</v>
      </c>
      <c r="V1500" t="s">
        <v>173</v>
      </c>
      <c r="W1500" t="s">
        <v>173</v>
      </c>
      <c r="X1500" t="s">
        <v>173</v>
      </c>
      <c r="Y1500" s="2">
        <v>235286</v>
      </c>
      <c r="Z1500" s="27">
        <v>7.0000000000000001E-3</v>
      </c>
      <c r="AA1500" s="14">
        <v>1815.76</v>
      </c>
      <c r="AB1500" s="2">
        <v>253568</v>
      </c>
      <c r="AC1500" s="27">
        <v>7.0000000000000001E-3</v>
      </c>
      <c r="AD1500" s="14">
        <v>2459.39</v>
      </c>
    </row>
    <row r="1501" spans="1:31" x14ac:dyDescent="0.3">
      <c r="A1501" t="s">
        <v>2045</v>
      </c>
      <c r="B1501" t="s">
        <v>173</v>
      </c>
      <c r="C1501" t="s">
        <v>173</v>
      </c>
      <c r="D1501" t="s">
        <v>173</v>
      </c>
      <c r="E1501" s="2">
        <v>42</v>
      </c>
      <c r="F1501" s="299">
        <v>3.945514325974636E-3</v>
      </c>
      <c r="G1501" s="14">
        <v>23.030303030302999</v>
      </c>
      <c r="H1501" s="2">
        <v>55</v>
      </c>
      <c r="I1501" s="299">
        <v>4.9728752260397831E-3</v>
      </c>
      <c r="J1501" s="14">
        <v>23.030304000000001</v>
      </c>
      <c r="L1501" t="s">
        <v>173</v>
      </c>
      <c r="M1501" t="s">
        <v>173</v>
      </c>
      <c r="N1501" t="s">
        <v>173</v>
      </c>
      <c r="O1501" s="2">
        <v>15897</v>
      </c>
      <c r="P1501" s="27">
        <v>2.0803479940482969E-2</v>
      </c>
      <c r="Q1501" s="14">
        <v>221.21212121212099</v>
      </c>
      <c r="R1501" s="2">
        <v>16966</v>
      </c>
      <c r="S1501" s="27">
        <v>2.1341981158776741E-2</v>
      </c>
      <c r="T1501" s="14">
        <v>315.75756799999999</v>
      </c>
      <c r="V1501" t="s">
        <v>173</v>
      </c>
      <c r="W1501" t="s">
        <v>173</v>
      </c>
      <c r="X1501" t="s">
        <v>173</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297" t="s">
        <v>2046</v>
      </c>
      <c r="B1503" s="297"/>
      <c r="C1503" s="297"/>
      <c r="D1503" s="297"/>
      <c r="E1503" s="297"/>
      <c r="F1503" s="297"/>
      <c r="G1503" s="297"/>
      <c r="H1503" s="297"/>
      <c r="I1503" s="297"/>
      <c r="J1503" s="297"/>
      <c r="K1503" s="297"/>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173</v>
      </c>
      <c r="C1504" t="s">
        <v>173</v>
      </c>
      <c r="D1504" t="s">
        <v>173</v>
      </c>
      <c r="E1504" s="298" t="s">
        <v>1703</v>
      </c>
      <c r="F1504" s="298"/>
      <c r="G1504" s="298" t="s">
        <v>1704</v>
      </c>
      <c r="H1504" s="298" t="s">
        <v>1703</v>
      </c>
      <c r="I1504" s="298"/>
      <c r="J1504" s="298" t="s">
        <v>1704</v>
      </c>
      <c r="K1504" t="s">
        <v>173</v>
      </c>
      <c r="L1504" t="s">
        <v>173</v>
      </c>
      <c r="M1504" t="s">
        <v>173</v>
      </c>
      <c r="N1504" t="s">
        <v>173</v>
      </c>
      <c r="O1504" s="207" t="s">
        <v>1703</v>
      </c>
      <c r="P1504" s="207"/>
      <c r="Q1504" s="207" t="s">
        <v>1704</v>
      </c>
      <c r="R1504" s="207" t="s">
        <v>1703</v>
      </c>
      <c r="S1504" s="207"/>
      <c r="T1504" s="207" t="s">
        <v>1704</v>
      </c>
      <c r="U1504" t="s">
        <v>173</v>
      </c>
      <c r="V1504" t="s">
        <v>173</v>
      </c>
      <c r="W1504" t="s">
        <v>173</v>
      </c>
      <c r="X1504" t="s">
        <v>173</v>
      </c>
      <c r="Y1504" s="207" t="s">
        <v>1703</v>
      </c>
      <c r="Z1504" s="207"/>
      <c r="AA1504" s="207" t="s">
        <v>1704</v>
      </c>
      <c r="AB1504" s="207" t="s">
        <v>1703</v>
      </c>
      <c r="AC1504" s="207"/>
      <c r="AD1504" s="207" t="s">
        <v>1704</v>
      </c>
      <c r="AE1504" t="s">
        <v>173</v>
      </c>
    </row>
    <row r="1505" spans="1:30" x14ac:dyDescent="0.3">
      <c r="A1505" t="s">
        <v>175</v>
      </c>
      <c r="B1505" t="s">
        <v>173</v>
      </c>
      <c r="C1505" t="s">
        <v>173</v>
      </c>
      <c r="D1505" t="s">
        <v>173</v>
      </c>
      <c r="E1505" s="2">
        <v>7286</v>
      </c>
      <c r="F1505" t="s">
        <v>173</v>
      </c>
      <c r="G1505" s="14">
        <v>190.30303030303</v>
      </c>
      <c r="H1505" s="2">
        <v>7446</v>
      </c>
      <c r="I1505" t="s">
        <v>173</v>
      </c>
      <c r="J1505" s="14">
        <v>244.84848</v>
      </c>
      <c r="L1505" t="s">
        <v>173</v>
      </c>
      <c r="M1505" t="s">
        <v>173</v>
      </c>
      <c r="N1505" t="s">
        <v>173</v>
      </c>
      <c r="O1505" s="2">
        <v>581223</v>
      </c>
      <c r="P1505" s="27" t="s">
        <v>173</v>
      </c>
      <c r="Q1505" s="14">
        <v>930.30303030303003</v>
      </c>
      <c r="R1505" s="2">
        <v>606267</v>
      </c>
      <c r="S1505" s="27" t="s">
        <v>173</v>
      </c>
      <c r="T1505" s="14">
        <v>818.78790000000004</v>
      </c>
      <c r="V1505" t="s">
        <v>173</v>
      </c>
      <c r="W1505" t="s">
        <v>173</v>
      </c>
      <c r="X1505" t="s">
        <v>173</v>
      </c>
      <c r="Y1505" s="2">
        <v>28753451</v>
      </c>
      <c r="Z1505" s="27" t="s">
        <v>173</v>
      </c>
      <c r="AA1505" s="14">
        <v>1511.52</v>
      </c>
      <c r="AB1505" s="2">
        <v>29895819</v>
      </c>
      <c r="AC1505" s="27" t="s">
        <v>173</v>
      </c>
      <c r="AD1505" s="14">
        <v>1806.06</v>
      </c>
    </row>
    <row r="1506" spans="1:30" x14ac:dyDescent="0.3">
      <c r="A1506" t="s">
        <v>2025</v>
      </c>
      <c r="B1506" t="s">
        <v>173</v>
      </c>
      <c r="C1506" t="s">
        <v>173</v>
      </c>
      <c r="D1506" t="s">
        <v>173</v>
      </c>
      <c r="E1506" s="2">
        <v>3738</v>
      </c>
      <c r="F1506" s="299">
        <v>0.51303870436453469</v>
      </c>
      <c r="G1506" s="14">
        <v>144.24242424242399</v>
      </c>
      <c r="H1506" s="2">
        <v>3609</v>
      </c>
      <c r="I1506" s="299">
        <v>0.48468976631748589</v>
      </c>
      <c r="J1506" s="14">
        <v>228.484848</v>
      </c>
      <c r="L1506" t="s">
        <v>173</v>
      </c>
      <c r="M1506" t="s">
        <v>173</v>
      </c>
      <c r="N1506" t="s">
        <v>173</v>
      </c>
      <c r="O1506" s="2">
        <v>287489</v>
      </c>
      <c r="P1506" s="27">
        <v>0.49462770743759282</v>
      </c>
      <c r="Q1506" s="14">
        <v>935.15151515151501</v>
      </c>
      <c r="R1506" s="2">
        <v>299527</v>
      </c>
      <c r="S1506" s="27">
        <v>0.49405130082950249</v>
      </c>
      <c r="T1506" s="14">
        <v>820.60609999999997</v>
      </c>
      <c r="V1506" t="s">
        <v>173</v>
      </c>
      <c r="W1506" t="s">
        <v>173</v>
      </c>
      <c r="X1506" t="s">
        <v>173</v>
      </c>
      <c r="Y1506" s="2">
        <v>14013348</v>
      </c>
      <c r="Z1506" s="27">
        <v>0.48699999999999999</v>
      </c>
      <c r="AA1506" s="14">
        <v>1812.73</v>
      </c>
      <c r="AB1506" s="2">
        <v>14597335</v>
      </c>
      <c r="AC1506" s="27">
        <v>0.48799999999999999</v>
      </c>
      <c r="AD1506" s="14">
        <v>2040.61</v>
      </c>
    </row>
    <row r="1507" spans="1:30" x14ac:dyDescent="0.3">
      <c r="A1507" t="s">
        <v>2029</v>
      </c>
      <c r="B1507" t="s">
        <v>173</v>
      </c>
      <c r="C1507" t="s">
        <v>173</v>
      </c>
      <c r="D1507" t="s">
        <v>173</v>
      </c>
      <c r="E1507" s="2">
        <v>1684</v>
      </c>
      <c r="F1507" s="299">
        <v>0.23112819105133131</v>
      </c>
      <c r="G1507" s="14">
        <v>143.636363636363</v>
      </c>
      <c r="H1507" s="2">
        <v>1619</v>
      </c>
      <c r="I1507" s="299">
        <v>0.21743217835079237</v>
      </c>
      <c r="J1507" s="14">
        <v>188.484848</v>
      </c>
      <c r="L1507" t="s">
        <v>173</v>
      </c>
      <c r="M1507" t="s">
        <v>173</v>
      </c>
      <c r="N1507" t="s">
        <v>173</v>
      </c>
      <c r="O1507" s="2">
        <v>108191</v>
      </c>
      <c r="P1507" s="27">
        <v>0.18614370043855802</v>
      </c>
      <c r="Q1507" s="14">
        <v>554.54545454545405</v>
      </c>
      <c r="R1507" s="2">
        <v>110616</v>
      </c>
      <c r="S1507" s="27">
        <v>0.18245426519998614</v>
      </c>
      <c r="T1507" s="14">
        <v>412.72726399999999</v>
      </c>
      <c r="V1507" t="s">
        <v>173</v>
      </c>
      <c r="W1507" t="s">
        <v>173</v>
      </c>
      <c r="X1507" t="s">
        <v>173</v>
      </c>
      <c r="Y1507" s="2">
        <v>4741790</v>
      </c>
      <c r="Z1507" s="27">
        <v>0.16500000000000001</v>
      </c>
      <c r="AA1507" s="14">
        <v>1612.12</v>
      </c>
      <c r="AB1507" s="2">
        <v>4816407</v>
      </c>
      <c r="AC1507" s="27">
        <v>0.161</v>
      </c>
      <c r="AD1507" s="14">
        <v>1673.33</v>
      </c>
    </row>
    <row r="1508" spans="1:30" x14ac:dyDescent="0.3">
      <c r="A1508" t="s">
        <v>2047</v>
      </c>
      <c r="B1508" t="s">
        <v>173</v>
      </c>
      <c r="C1508" t="s">
        <v>173</v>
      </c>
      <c r="D1508" t="s">
        <v>173</v>
      </c>
      <c r="E1508" s="2">
        <v>19</v>
      </c>
      <c r="F1508" s="299">
        <v>2.607740872906945E-3</v>
      </c>
      <c r="G1508" s="14">
        <v>14.545454545454501</v>
      </c>
      <c r="H1508" s="2">
        <v>0</v>
      </c>
      <c r="I1508" s="299">
        <v>0</v>
      </c>
      <c r="J1508" s="14">
        <v>12.727273</v>
      </c>
      <c r="L1508" t="s">
        <v>173</v>
      </c>
      <c r="M1508" t="s">
        <v>173</v>
      </c>
      <c r="N1508" t="s">
        <v>173</v>
      </c>
      <c r="O1508" s="2">
        <v>2415</v>
      </c>
      <c r="P1508" s="27">
        <v>4.1550317176023664E-3</v>
      </c>
      <c r="Q1508" s="14">
        <v>233.93939393939399</v>
      </c>
      <c r="R1508" s="2">
        <v>3007</v>
      </c>
      <c r="S1508" s="27">
        <v>4.9598609193639105E-3</v>
      </c>
      <c r="T1508" s="14">
        <v>333.93939999999998</v>
      </c>
      <c r="V1508" t="s">
        <v>173</v>
      </c>
      <c r="W1508" t="s">
        <v>173</v>
      </c>
      <c r="X1508" t="s">
        <v>173</v>
      </c>
      <c r="Y1508" s="2">
        <v>98594</v>
      </c>
      <c r="Z1508" s="27">
        <v>3.0000000000000001E-3</v>
      </c>
      <c r="AA1508" s="14">
        <v>1432.12</v>
      </c>
      <c r="AB1508" s="2">
        <v>116693</v>
      </c>
      <c r="AC1508" s="27">
        <v>4.0000000000000001E-3</v>
      </c>
      <c r="AD1508" s="14">
        <v>1748.48</v>
      </c>
    </row>
    <row r="1509" spans="1:30" x14ac:dyDescent="0.3">
      <c r="A1509" t="s">
        <v>2048</v>
      </c>
      <c r="B1509" t="s">
        <v>173</v>
      </c>
      <c r="C1509" t="s">
        <v>173</v>
      </c>
      <c r="D1509" t="s">
        <v>173</v>
      </c>
      <c r="E1509" s="2">
        <v>1665</v>
      </c>
      <c r="F1509" s="299">
        <v>0.22852045017842437</v>
      </c>
      <c r="G1509" s="14">
        <v>146.666666666666</v>
      </c>
      <c r="H1509" s="2">
        <v>1619</v>
      </c>
      <c r="I1509" s="299">
        <v>0.21743217835079237</v>
      </c>
      <c r="J1509" s="14">
        <v>188.484848</v>
      </c>
      <c r="L1509" t="s">
        <v>173</v>
      </c>
      <c r="M1509" t="s">
        <v>173</v>
      </c>
      <c r="N1509" t="s">
        <v>173</v>
      </c>
      <c r="O1509" s="2">
        <v>105776</v>
      </c>
      <c r="P1509" s="27">
        <v>0.18198866872095565</v>
      </c>
      <c r="Q1509" s="14">
        <v>619.39393939393904</v>
      </c>
      <c r="R1509" s="2">
        <v>107609</v>
      </c>
      <c r="S1509" s="27">
        <v>0.17749440428062224</v>
      </c>
      <c r="T1509" s="14">
        <v>514.54549999999995</v>
      </c>
      <c r="V1509" t="s">
        <v>173</v>
      </c>
      <c r="W1509" t="s">
        <v>173</v>
      </c>
      <c r="X1509" t="s">
        <v>173</v>
      </c>
      <c r="Y1509" s="2">
        <v>4643196</v>
      </c>
      <c r="Z1509" s="27">
        <v>0.161</v>
      </c>
      <c r="AA1509" s="14">
        <v>2314.5500000000002</v>
      </c>
      <c r="AB1509" s="2">
        <v>4699714</v>
      </c>
      <c r="AC1509" s="27">
        <v>0.157</v>
      </c>
      <c r="AD1509" s="14">
        <v>2644.24</v>
      </c>
    </row>
    <row r="1510" spans="1:30" x14ac:dyDescent="0.3">
      <c r="A1510" t="s">
        <v>2030</v>
      </c>
      <c r="B1510" t="s">
        <v>173</v>
      </c>
      <c r="C1510" t="s">
        <v>173</v>
      </c>
      <c r="D1510" t="s">
        <v>173</v>
      </c>
      <c r="E1510" s="2">
        <v>1742</v>
      </c>
      <c r="F1510" s="299">
        <v>0.23908866318967884</v>
      </c>
      <c r="G1510" s="14">
        <v>111.515151515151</v>
      </c>
      <c r="H1510" s="2">
        <v>1677</v>
      </c>
      <c r="I1510" s="299">
        <v>0.22522159548751008</v>
      </c>
      <c r="J1510" s="14">
        <v>130.909088</v>
      </c>
      <c r="L1510" t="s">
        <v>173</v>
      </c>
      <c r="M1510" t="s">
        <v>173</v>
      </c>
      <c r="N1510" t="s">
        <v>173</v>
      </c>
      <c r="O1510" s="2">
        <v>142034</v>
      </c>
      <c r="P1510" s="27">
        <v>0.2443709213159149</v>
      </c>
      <c r="Q1510" s="14">
        <v>511.51515151515099</v>
      </c>
      <c r="R1510" s="2">
        <v>144586</v>
      </c>
      <c r="S1510" s="27">
        <v>0.23848568370041581</v>
      </c>
      <c r="T1510" s="14">
        <v>559.39390000000003</v>
      </c>
      <c r="V1510" t="s">
        <v>173</v>
      </c>
      <c r="W1510" t="s">
        <v>173</v>
      </c>
      <c r="X1510" t="s">
        <v>173</v>
      </c>
      <c r="Y1510" s="2">
        <v>7195146</v>
      </c>
      <c r="Z1510" s="27">
        <v>0.25</v>
      </c>
      <c r="AA1510" s="14">
        <v>1241.21</v>
      </c>
      <c r="AB1510" s="2">
        <v>7309447</v>
      </c>
      <c r="AC1510" s="27">
        <v>0.24399999999999999</v>
      </c>
      <c r="AD1510" s="14">
        <v>1505.45</v>
      </c>
    </row>
    <row r="1511" spans="1:30" x14ac:dyDescent="0.3">
      <c r="A1511" t="s">
        <v>2047</v>
      </c>
      <c r="B1511" t="s">
        <v>173</v>
      </c>
      <c r="C1511" t="s">
        <v>173</v>
      </c>
      <c r="D1511" t="s">
        <v>173</v>
      </c>
      <c r="E1511" s="2">
        <v>41</v>
      </c>
      <c r="F1511" s="299">
        <v>5.6272303046939337E-3</v>
      </c>
      <c r="G1511" s="14">
        <v>22.424242424242401</v>
      </c>
      <c r="H1511" s="2">
        <v>55</v>
      </c>
      <c r="I1511" s="299">
        <v>7.3865162503357505E-3</v>
      </c>
      <c r="J1511" s="14">
        <v>32.121212</v>
      </c>
      <c r="L1511" t="s">
        <v>173</v>
      </c>
      <c r="M1511" t="s">
        <v>173</v>
      </c>
      <c r="N1511" t="s">
        <v>173</v>
      </c>
      <c r="O1511" s="2">
        <v>5623</v>
      </c>
      <c r="P1511" s="27">
        <v>9.6744278874029421E-3</v>
      </c>
      <c r="Q1511" s="14">
        <v>303.636363636363</v>
      </c>
      <c r="R1511" s="2">
        <v>5927</v>
      </c>
      <c r="S1511" s="27">
        <v>9.776220708037877E-3</v>
      </c>
      <c r="T1511" s="14">
        <v>406.06060000000002</v>
      </c>
      <c r="V1511" t="s">
        <v>173</v>
      </c>
      <c r="W1511" t="s">
        <v>173</v>
      </c>
      <c r="X1511" t="s">
        <v>173</v>
      </c>
      <c r="Y1511" s="2">
        <v>246088</v>
      </c>
      <c r="Z1511" s="27">
        <v>8.9999999999999993E-3</v>
      </c>
      <c r="AA1511" s="14">
        <v>2269.6999999999998</v>
      </c>
      <c r="AB1511" s="2">
        <v>237441</v>
      </c>
      <c r="AC1511" s="27">
        <v>8.0000000000000002E-3</v>
      </c>
      <c r="AD1511" s="14">
        <v>2704.24</v>
      </c>
    </row>
    <row r="1512" spans="1:30" x14ac:dyDescent="0.3">
      <c r="A1512" t="s">
        <v>2048</v>
      </c>
      <c r="B1512" t="s">
        <v>173</v>
      </c>
      <c r="C1512" t="s">
        <v>173</v>
      </c>
      <c r="D1512" t="s">
        <v>173</v>
      </c>
      <c r="E1512" s="2">
        <v>1701</v>
      </c>
      <c r="F1512" s="299">
        <v>0.23346143288498492</v>
      </c>
      <c r="G1512" s="14">
        <v>110.30303030303</v>
      </c>
      <c r="H1512" s="2">
        <v>1622</v>
      </c>
      <c r="I1512" s="299">
        <v>0.21783507923717432</v>
      </c>
      <c r="J1512" s="14">
        <v>135.15152</v>
      </c>
      <c r="L1512" t="s">
        <v>173</v>
      </c>
      <c r="M1512" t="s">
        <v>173</v>
      </c>
      <c r="N1512" t="s">
        <v>173</v>
      </c>
      <c r="O1512" s="2">
        <v>136411</v>
      </c>
      <c r="P1512" s="27">
        <v>0.23469649342851195</v>
      </c>
      <c r="Q1512" s="14">
        <v>598.18181818181802</v>
      </c>
      <c r="R1512" s="2">
        <v>138659</v>
      </c>
      <c r="S1512" s="27">
        <v>0.22870946299237793</v>
      </c>
      <c r="T1512" s="14">
        <v>664.84849999999994</v>
      </c>
      <c r="V1512" t="s">
        <v>173</v>
      </c>
      <c r="W1512" t="s">
        <v>173</v>
      </c>
      <c r="X1512" t="s">
        <v>173</v>
      </c>
      <c r="Y1512" s="2">
        <v>6949058</v>
      </c>
      <c r="Z1512" s="27">
        <v>0.24199999999999999</v>
      </c>
      <c r="AA1512" s="14">
        <v>2674.55</v>
      </c>
      <c r="AB1512" s="2">
        <v>7072006</v>
      </c>
      <c r="AC1512" s="27">
        <v>0.23699999999999999</v>
      </c>
      <c r="AD1512" s="14">
        <v>3147.27</v>
      </c>
    </row>
    <row r="1513" spans="1:30" x14ac:dyDescent="0.3">
      <c r="A1513" t="s">
        <v>2031</v>
      </c>
      <c r="B1513" t="s">
        <v>173</v>
      </c>
      <c r="C1513" t="s">
        <v>173</v>
      </c>
      <c r="D1513" t="s">
        <v>173</v>
      </c>
      <c r="E1513" s="2">
        <v>251</v>
      </c>
      <c r="F1513" s="299">
        <v>3.4449629426297007E-2</v>
      </c>
      <c r="G1513" s="14">
        <v>54.545454545454497</v>
      </c>
      <c r="H1513" s="2">
        <v>233</v>
      </c>
      <c r="I1513" s="299">
        <v>3.1291968842331451E-2</v>
      </c>
      <c r="J1513" s="14">
        <v>53.3333321</v>
      </c>
      <c r="L1513" t="s">
        <v>173</v>
      </c>
      <c r="M1513" t="s">
        <v>173</v>
      </c>
      <c r="N1513" t="s">
        <v>173</v>
      </c>
      <c r="O1513" s="2">
        <v>23283</v>
      </c>
      <c r="P1513" s="27">
        <v>4.0058634981753993E-2</v>
      </c>
      <c r="Q1513" s="14">
        <v>49.090909090909101</v>
      </c>
      <c r="R1513" s="2">
        <v>27950</v>
      </c>
      <c r="S1513" s="27">
        <v>4.6101800031999103E-2</v>
      </c>
      <c r="T1513" s="14">
        <v>89.090909999999994</v>
      </c>
      <c r="V1513" t="s">
        <v>173</v>
      </c>
      <c r="W1513" t="s">
        <v>173</v>
      </c>
      <c r="X1513" t="s">
        <v>173</v>
      </c>
      <c r="Y1513" s="2">
        <v>1235980</v>
      </c>
      <c r="Z1513" s="27">
        <v>4.2999999999999997E-2</v>
      </c>
      <c r="AA1513" s="14">
        <v>441.21</v>
      </c>
      <c r="AB1513" s="2">
        <v>1503403</v>
      </c>
      <c r="AC1513" s="27">
        <v>0.05</v>
      </c>
      <c r="AD1513" s="14">
        <v>581.21</v>
      </c>
    </row>
    <row r="1514" spans="1:30" x14ac:dyDescent="0.3">
      <c r="A1514" t="s">
        <v>2047</v>
      </c>
      <c r="B1514" t="s">
        <v>173</v>
      </c>
      <c r="C1514" t="s">
        <v>173</v>
      </c>
      <c r="D1514" t="s">
        <v>173</v>
      </c>
      <c r="E1514" s="2">
        <v>22</v>
      </c>
      <c r="F1514" s="299">
        <v>3.0194894317869887E-3</v>
      </c>
      <c r="G1514" s="14">
        <v>12.1212121212121</v>
      </c>
      <c r="H1514" s="2">
        <v>3</v>
      </c>
      <c r="I1514" s="299">
        <v>4.0290088638195002E-4</v>
      </c>
      <c r="J1514" s="14">
        <v>3.6363637400000002</v>
      </c>
      <c r="L1514" t="s">
        <v>173</v>
      </c>
      <c r="M1514" t="s">
        <v>173</v>
      </c>
      <c r="N1514" t="s">
        <v>173</v>
      </c>
      <c r="O1514" s="2">
        <v>1924</v>
      </c>
      <c r="P1514" s="27">
        <v>3.3102612938579511E-3</v>
      </c>
      <c r="Q1514" s="14">
        <v>193.333333333333</v>
      </c>
      <c r="R1514" s="2">
        <v>2455</v>
      </c>
      <c r="S1514" s="27">
        <v>4.0493709867104755E-3</v>
      </c>
      <c r="T1514" s="14">
        <v>252.121216</v>
      </c>
      <c r="V1514" t="s">
        <v>173</v>
      </c>
      <c r="W1514" t="s">
        <v>173</v>
      </c>
      <c r="X1514" t="s">
        <v>173</v>
      </c>
      <c r="Y1514" s="2">
        <v>88476</v>
      </c>
      <c r="Z1514" s="27">
        <v>3.0000000000000001E-3</v>
      </c>
      <c r="AA1514" s="14">
        <v>1175.76</v>
      </c>
      <c r="AB1514" s="2">
        <v>103519</v>
      </c>
      <c r="AC1514" s="27">
        <v>3.0000000000000001E-3</v>
      </c>
      <c r="AD1514" s="14">
        <v>1493.33</v>
      </c>
    </row>
    <row r="1515" spans="1:30" x14ac:dyDescent="0.3">
      <c r="A1515" t="s">
        <v>2048</v>
      </c>
      <c r="B1515" t="s">
        <v>173</v>
      </c>
      <c r="C1515" t="s">
        <v>173</v>
      </c>
      <c r="D1515" t="s">
        <v>173</v>
      </c>
      <c r="E1515" s="2">
        <v>229</v>
      </c>
      <c r="F1515" s="299">
        <v>3.1430139994510019E-2</v>
      </c>
      <c r="G1515" s="14">
        <v>52.727272727272698</v>
      </c>
      <c r="H1515" s="2">
        <v>230</v>
      </c>
      <c r="I1515" s="299">
        <v>3.0889067955949503E-2</v>
      </c>
      <c r="J1515" s="14">
        <v>53.3333321</v>
      </c>
      <c r="L1515" t="s">
        <v>173</v>
      </c>
      <c r="M1515" t="s">
        <v>173</v>
      </c>
      <c r="N1515" t="s">
        <v>173</v>
      </c>
      <c r="O1515" s="2">
        <v>21359</v>
      </c>
      <c r="P1515" s="27">
        <v>3.674837368789604E-2</v>
      </c>
      <c r="Q1515" s="14">
        <v>203.030303030303</v>
      </c>
      <c r="R1515" s="2">
        <v>25495</v>
      </c>
      <c r="S1515" s="27">
        <v>4.2052429045288629E-2</v>
      </c>
      <c r="T1515" s="14">
        <v>267.878784</v>
      </c>
      <c r="V1515" t="s">
        <v>173</v>
      </c>
      <c r="W1515" t="s">
        <v>173</v>
      </c>
      <c r="X1515" t="s">
        <v>173</v>
      </c>
      <c r="Y1515" s="2">
        <v>1147504</v>
      </c>
      <c r="Z1515" s="27">
        <v>0.04</v>
      </c>
      <c r="AA1515" s="14">
        <v>1264.8499999999999</v>
      </c>
      <c r="AB1515" s="2">
        <v>1399884</v>
      </c>
      <c r="AC1515" s="27">
        <v>4.7E-2</v>
      </c>
      <c r="AD1515" s="14">
        <v>1574.55</v>
      </c>
    </row>
    <row r="1516" spans="1:30" x14ac:dyDescent="0.3">
      <c r="A1516" t="s">
        <v>2032</v>
      </c>
      <c r="B1516" t="s">
        <v>173</v>
      </c>
      <c r="C1516" t="s">
        <v>173</v>
      </c>
      <c r="D1516" t="s">
        <v>173</v>
      </c>
      <c r="E1516" s="2">
        <v>61</v>
      </c>
      <c r="F1516" s="299">
        <v>8.3722206972275601E-3</v>
      </c>
      <c r="G1516" s="14">
        <v>17.5757575757575</v>
      </c>
      <c r="H1516" s="2">
        <v>80</v>
      </c>
      <c r="I1516" s="299">
        <v>1.0744023636852002E-2</v>
      </c>
      <c r="J1516" s="14">
        <v>30.909089999999999</v>
      </c>
      <c r="L1516" t="s">
        <v>173</v>
      </c>
      <c r="M1516" t="s">
        <v>173</v>
      </c>
      <c r="N1516" t="s">
        <v>173</v>
      </c>
      <c r="O1516" s="2">
        <v>13981</v>
      </c>
      <c r="P1516" s="27">
        <v>2.4054450701365911E-2</v>
      </c>
      <c r="Q1516" s="14">
        <v>53.3333333333333</v>
      </c>
      <c r="R1516" s="2">
        <v>16375</v>
      </c>
      <c r="S1516" s="27">
        <v>2.7009551897101441E-2</v>
      </c>
      <c r="T1516" s="14">
        <v>86.060609999999997</v>
      </c>
      <c r="V1516" t="s">
        <v>173</v>
      </c>
      <c r="W1516" t="s">
        <v>173</v>
      </c>
      <c r="X1516" t="s">
        <v>173</v>
      </c>
      <c r="Y1516" s="2">
        <v>840432</v>
      </c>
      <c r="Z1516" s="27">
        <v>2.9000000000000001E-2</v>
      </c>
      <c r="AA1516" s="14">
        <v>598.17999999999995</v>
      </c>
      <c r="AB1516" s="2">
        <v>968078</v>
      </c>
      <c r="AC1516" s="27">
        <v>3.2000000000000001E-2</v>
      </c>
      <c r="AD1516" s="14">
        <v>536.36</v>
      </c>
    </row>
    <row r="1517" spans="1:30" x14ac:dyDescent="0.3">
      <c r="A1517" t="s">
        <v>2047</v>
      </c>
      <c r="B1517" t="s">
        <v>173</v>
      </c>
      <c r="C1517" t="s">
        <v>173</v>
      </c>
      <c r="D1517" t="s">
        <v>173</v>
      </c>
      <c r="E1517" s="2">
        <v>16</v>
      </c>
      <c r="F1517" s="299">
        <v>2.1959923140269007E-3</v>
      </c>
      <c r="G1517" s="14">
        <v>9.0909090909090899</v>
      </c>
      <c r="H1517" s="2">
        <v>16</v>
      </c>
      <c r="I1517" s="299">
        <v>2.1488047273704003E-3</v>
      </c>
      <c r="J1517" s="14">
        <v>13.939394</v>
      </c>
      <c r="L1517" t="s">
        <v>173</v>
      </c>
      <c r="M1517" t="s">
        <v>173</v>
      </c>
      <c r="N1517" t="s">
        <v>173</v>
      </c>
      <c r="O1517" s="2">
        <v>3131</v>
      </c>
      <c r="P1517" s="27">
        <v>5.3869168976451382E-3</v>
      </c>
      <c r="Q1517" s="14">
        <v>210.90909090909</v>
      </c>
      <c r="R1517" s="2">
        <v>3493</v>
      </c>
      <c r="S1517" s="27">
        <v>5.7614879252870432E-3</v>
      </c>
      <c r="T1517" s="14">
        <v>323.63635299999999</v>
      </c>
      <c r="V1517" t="s">
        <v>173</v>
      </c>
      <c r="W1517" t="s">
        <v>173</v>
      </c>
      <c r="X1517" t="s">
        <v>173</v>
      </c>
      <c r="Y1517" s="2">
        <v>188785</v>
      </c>
      <c r="Z1517" s="27">
        <v>7.0000000000000001E-3</v>
      </c>
      <c r="AA1517" s="14">
        <v>1692.12</v>
      </c>
      <c r="AB1517" s="2">
        <v>210974</v>
      </c>
      <c r="AC1517" s="27">
        <v>7.0000000000000001E-3</v>
      </c>
      <c r="AD1517" s="14">
        <v>1998.79</v>
      </c>
    </row>
    <row r="1518" spans="1:30" x14ac:dyDescent="0.3">
      <c r="A1518" t="s">
        <v>2048</v>
      </c>
      <c r="B1518" t="s">
        <v>173</v>
      </c>
      <c r="C1518" t="s">
        <v>173</v>
      </c>
      <c r="D1518" t="s">
        <v>173</v>
      </c>
      <c r="E1518" s="2">
        <v>45</v>
      </c>
      <c r="F1518" s="299">
        <v>6.1762283832006585E-3</v>
      </c>
      <c r="G1518" s="14">
        <v>17.5757575757575</v>
      </c>
      <c r="H1518" s="2">
        <v>64</v>
      </c>
      <c r="I1518" s="299">
        <v>8.5952189094816011E-3</v>
      </c>
      <c r="J1518" s="14">
        <v>24.848483999999999</v>
      </c>
      <c r="L1518" t="s">
        <v>173</v>
      </c>
      <c r="M1518" t="s">
        <v>173</v>
      </c>
      <c r="N1518" t="s">
        <v>173</v>
      </c>
      <c r="O1518" s="2">
        <v>10850</v>
      </c>
      <c r="P1518" s="27">
        <v>1.8667533803720774E-2</v>
      </c>
      <c r="Q1518" s="14">
        <v>215.15151515151501</v>
      </c>
      <c r="R1518" s="2">
        <v>12882</v>
      </c>
      <c r="S1518" s="27">
        <v>2.1248063971814397E-2</v>
      </c>
      <c r="T1518" s="14">
        <v>335.75756799999999</v>
      </c>
      <c r="V1518" t="s">
        <v>173</v>
      </c>
      <c r="W1518" t="s">
        <v>173</v>
      </c>
      <c r="X1518" t="s">
        <v>173</v>
      </c>
      <c r="Y1518" s="2">
        <v>651647</v>
      </c>
      <c r="Z1518" s="27">
        <v>2.3E-2</v>
      </c>
      <c r="AA1518" s="14">
        <v>1721.82</v>
      </c>
      <c r="AB1518" s="2">
        <v>757104</v>
      </c>
      <c r="AC1518" s="27">
        <v>2.5000000000000001E-2</v>
      </c>
      <c r="AD1518" s="14">
        <v>2107.88</v>
      </c>
    </row>
    <row r="1519" spans="1:30" x14ac:dyDescent="0.3">
      <c r="A1519" t="s">
        <v>2033</v>
      </c>
      <c r="B1519" t="s">
        <v>173</v>
      </c>
      <c r="C1519" t="s">
        <v>173</v>
      </c>
      <c r="D1519" t="s">
        <v>173</v>
      </c>
      <c r="E1519" s="2">
        <v>3548</v>
      </c>
      <c r="F1519" s="299">
        <v>0.48696129563546525</v>
      </c>
      <c r="G1519" s="14">
        <v>113.333333333333</v>
      </c>
      <c r="H1519" s="2">
        <v>3837</v>
      </c>
      <c r="I1519" s="299">
        <v>0.51531023368251405</v>
      </c>
      <c r="J1519" s="14">
        <v>135.15152</v>
      </c>
      <c r="L1519" t="s">
        <v>173</v>
      </c>
      <c r="M1519" t="s">
        <v>173</v>
      </c>
      <c r="N1519" t="s">
        <v>173</v>
      </c>
      <c r="O1519" s="2">
        <v>293734</v>
      </c>
      <c r="P1519" s="27">
        <v>0.50537229256240723</v>
      </c>
      <c r="Q1519" s="14">
        <v>150.90909090909</v>
      </c>
      <c r="R1519" s="2">
        <v>306740</v>
      </c>
      <c r="S1519" s="27">
        <v>0.50594869917049745</v>
      </c>
      <c r="T1519" s="14">
        <v>140</v>
      </c>
      <c r="V1519" t="s">
        <v>173</v>
      </c>
      <c r="W1519" t="s">
        <v>173</v>
      </c>
      <c r="X1519" t="s">
        <v>173</v>
      </c>
      <c r="Y1519" s="2">
        <v>14740103</v>
      </c>
      <c r="Z1519" s="27">
        <v>0.51300000000000001</v>
      </c>
      <c r="AA1519" s="14">
        <v>1149.0899999999999</v>
      </c>
      <c r="AB1519" s="2">
        <v>15298484</v>
      </c>
      <c r="AC1519" s="27">
        <v>0.51200000000000001</v>
      </c>
      <c r="AD1519" s="14">
        <v>1304.24</v>
      </c>
    </row>
    <row r="1520" spans="1:30" x14ac:dyDescent="0.3">
      <c r="A1520" t="s">
        <v>2029</v>
      </c>
      <c r="B1520" t="s">
        <v>173</v>
      </c>
      <c r="C1520" t="s">
        <v>173</v>
      </c>
      <c r="D1520" t="s">
        <v>173</v>
      </c>
      <c r="E1520" s="2">
        <v>1516</v>
      </c>
      <c r="F1520" s="299">
        <v>0.20807027175404885</v>
      </c>
      <c r="G1520" s="14">
        <v>107.272727272727</v>
      </c>
      <c r="H1520" s="2">
        <v>1646</v>
      </c>
      <c r="I1520" s="299">
        <v>0.22105828632822994</v>
      </c>
      <c r="J1520" s="14">
        <v>159.393936</v>
      </c>
      <c r="L1520" t="s">
        <v>173</v>
      </c>
      <c r="M1520" t="s">
        <v>173</v>
      </c>
      <c r="N1520" t="s">
        <v>173</v>
      </c>
      <c r="O1520" s="2">
        <v>102918</v>
      </c>
      <c r="P1520" s="27">
        <v>0.17707145106095251</v>
      </c>
      <c r="Q1520" s="14">
        <v>79.393939393939405</v>
      </c>
      <c r="R1520" s="2">
        <v>105873</v>
      </c>
      <c r="S1520" s="27">
        <v>0.17463097941995853</v>
      </c>
      <c r="T1520" s="14">
        <v>50.303031900000001</v>
      </c>
      <c r="V1520" t="s">
        <v>173</v>
      </c>
      <c r="W1520" t="s">
        <v>173</v>
      </c>
      <c r="X1520" t="s">
        <v>173</v>
      </c>
      <c r="Y1520" s="2">
        <v>4637444</v>
      </c>
      <c r="Z1520" s="27">
        <v>0.161</v>
      </c>
      <c r="AA1520" s="14">
        <v>757.58</v>
      </c>
      <c r="AB1520" s="2">
        <v>4690779</v>
      </c>
      <c r="AC1520" s="27">
        <v>0.157</v>
      </c>
      <c r="AD1520" s="14">
        <v>973.33</v>
      </c>
    </row>
    <row r="1521" spans="1:31" x14ac:dyDescent="0.3">
      <c r="A1521" t="s">
        <v>2047</v>
      </c>
      <c r="B1521" t="s">
        <v>173</v>
      </c>
      <c r="C1521" t="s">
        <v>173</v>
      </c>
      <c r="D1521" t="s">
        <v>173</v>
      </c>
      <c r="E1521" s="2">
        <v>0</v>
      </c>
      <c r="F1521" s="299">
        <v>0</v>
      </c>
      <c r="G1521" s="14">
        <v>11.5151515151515</v>
      </c>
      <c r="H1521" s="2">
        <v>27</v>
      </c>
      <c r="I1521" s="299">
        <v>3.6261079774375505E-3</v>
      </c>
      <c r="J1521" s="14">
        <v>27.272728000000001</v>
      </c>
      <c r="L1521" t="s">
        <v>173</v>
      </c>
      <c r="M1521" t="s">
        <v>173</v>
      </c>
      <c r="N1521" t="s">
        <v>173</v>
      </c>
      <c r="O1521" s="2">
        <v>2113</v>
      </c>
      <c r="P1521" s="27">
        <v>3.6354376891485712E-3</v>
      </c>
      <c r="Q1521" s="14">
        <v>255.15151515151501</v>
      </c>
      <c r="R1521" s="2">
        <v>2682</v>
      </c>
      <c r="S1521" s="27">
        <v>4.4237934771313627E-3</v>
      </c>
      <c r="T1521" s="14">
        <v>348.48486300000002</v>
      </c>
      <c r="V1521" t="s">
        <v>173</v>
      </c>
      <c r="W1521" t="s">
        <v>173</v>
      </c>
      <c r="X1521" t="s">
        <v>173</v>
      </c>
      <c r="Y1521" s="2">
        <v>73701</v>
      </c>
      <c r="Z1521" s="27">
        <v>3.0000000000000001E-3</v>
      </c>
      <c r="AA1521" s="14">
        <v>1336.36</v>
      </c>
      <c r="AB1521" s="2">
        <v>91710</v>
      </c>
      <c r="AC1521" s="27">
        <v>3.0000000000000001E-3</v>
      </c>
      <c r="AD1521" s="14">
        <v>1526.06</v>
      </c>
    </row>
    <row r="1522" spans="1:31" x14ac:dyDescent="0.3">
      <c r="A1522" t="s">
        <v>2048</v>
      </c>
      <c r="B1522" t="s">
        <v>173</v>
      </c>
      <c r="C1522" t="s">
        <v>173</v>
      </c>
      <c r="D1522" t="s">
        <v>173</v>
      </c>
      <c r="E1522" s="2">
        <v>1516</v>
      </c>
      <c r="F1522" s="299">
        <v>0.20807027175404885</v>
      </c>
      <c r="G1522" s="14">
        <v>107.272727272727</v>
      </c>
      <c r="H1522" s="2">
        <v>1619</v>
      </c>
      <c r="I1522" s="299">
        <v>0.21743217835079237</v>
      </c>
      <c r="J1522" s="14">
        <v>156.363632</v>
      </c>
      <c r="L1522" t="s">
        <v>173</v>
      </c>
      <c r="M1522" t="s">
        <v>173</v>
      </c>
      <c r="N1522" t="s">
        <v>173</v>
      </c>
      <c r="O1522" s="2">
        <v>100805</v>
      </c>
      <c r="P1522" s="27">
        <v>0.17343601337180395</v>
      </c>
      <c r="Q1522" s="14">
        <v>263.030303030303</v>
      </c>
      <c r="R1522" s="2">
        <v>103191</v>
      </c>
      <c r="S1522" s="27">
        <v>0.17020718594282716</v>
      </c>
      <c r="T1522" s="14">
        <v>344.24243200000001</v>
      </c>
      <c r="V1522" t="s">
        <v>173</v>
      </c>
      <c r="W1522" t="s">
        <v>173</v>
      </c>
      <c r="X1522" t="s">
        <v>173</v>
      </c>
      <c r="Y1522" s="2">
        <v>4563743</v>
      </c>
      <c r="Z1522" s="27">
        <v>0.159</v>
      </c>
      <c r="AA1522" s="14">
        <v>1517.58</v>
      </c>
      <c r="AB1522" s="2">
        <v>4599069</v>
      </c>
      <c r="AC1522" s="27">
        <v>0.154</v>
      </c>
      <c r="AD1522" s="14">
        <v>1652.73</v>
      </c>
    </row>
    <row r="1523" spans="1:31" x14ac:dyDescent="0.3">
      <c r="A1523" t="s">
        <v>2030</v>
      </c>
      <c r="B1523" t="s">
        <v>173</v>
      </c>
      <c r="C1523" t="s">
        <v>173</v>
      </c>
      <c r="D1523" t="s">
        <v>173</v>
      </c>
      <c r="E1523" s="2">
        <v>1752</v>
      </c>
      <c r="F1523" s="299">
        <v>0.24046115838594564</v>
      </c>
      <c r="G1523" s="14">
        <v>81.212121212121204</v>
      </c>
      <c r="H1523" s="2">
        <v>1840</v>
      </c>
      <c r="I1523" s="299">
        <v>0.24711254364759602</v>
      </c>
      <c r="J1523" s="14">
        <v>145.454544</v>
      </c>
      <c r="L1523" t="s">
        <v>173</v>
      </c>
      <c r="M1523" t="s">
        <v>173</v>
      </c>
      <c r="N1523" t="s">
        <v>173</v>
      </c>
      <c r="O1523" s="2">
        <v>146233</v>
      </c>
      <c r="P1523" s="27">
        <v>0.25159534292345626</v>
      </c>
      <c r="Q1523" s="14">
        <v>83.636363636363598</v>
      </c>
      <c r="R1523" s="2">
        <v>149066</v>
      </c>
      <c r="S1523" s="27">
        <v>0.24587516721180602</v>
      </c>
      <c r="T1523" s="14">
        <v>64.848489999999998</v>
      </c>
      <c r="V1523" t="s">
        <v>173</v>
      </c>
      <c r="W1523" t="s">
        <v>173</v>
      </c>
      <c r="X1523" t="s">
        <v>173</v>
      </c>
      <c r="Y1523" s="2">
        <v>7477809</v>
      </c>
      <c r="Z1523" s="27">
        <v>0.26</v>
      </c>
      <c r="AA1523" s="14">
        <v>717.58</v>
      </c>
      <c r="AB1523" s="2">
        <v>7530762</v>
      </c>
      <c r="AC1523" s="27">
        <v>0.252</v>
      </c>
      <c r="AD1523" s="14">
        <v>807.88</v>
      </c>
    </row>
    <row r="1524" spans="1:31" x14ac:dyDescent="0.3">
      <c r="A1524" t="s">
        <v>2047</v>
      </c>
      <c r="B1524" t="s">
        <v>173</v>
      </c>
      <c r="C1524" t="s">
        <v>173</v>
      </c>
      <c r="D1524" t="s">
        <v>173</v>
      </c>
      <c r="E1524" s="2">
        <v>53</v>
      </c>
      <c r="F1524" s="299">
        <v>7.2742245402141088E-3</v>
      </c>
      <c r="G1524" s="14">
        <v>19.393939393939299</v>
      </c>
      <c r="H1524" s="2">
        <v>5</v>
      </c>
      <c r="I1524" s="299">
        <v>6.7150147730325011E-4</v>
      </c>
      <c r="J1524" s="14">
        <v>4.8484850000000002</v>
      </c>
      <c r="L1524" t="s">
        <v>173</v>
      </c>
      <c r="M1524" t="s">
        <v>173</v>
      </c>
      <c r="N1524" t="s">
        <v>173</v>
      </c>
      <c r="O1524" s="2">
        <v>7604</v>
      </c>
      <c r="P1524" s="27">
        <v>1.3082758252856477E-2</v>
      </c>
      <c r="Q1524" s="14">
        <v>349.69696969696901</v>
      </c>
      <c r="R1524" s="2">
        <v>7877</v>
      </c>
      <c r="S1524" s="27">
        <v>1.2992625361433164E-2</v>
      </c>
      <c r="T1524" s="14">
        <v>449.69695999999999</v>
      </c>
      <c r="V1524" t="s">
        <v>173</v>
      </c>
      <c r="W1524" t="s">
        <v>173</v>
      </c>
      <c r="X1524" t="s">
        <v>173</v>
      </c>
      <c r="Y1524" s="2">
        <v>310982</v>
      </c>
      <c r="Z1524" s="27">
        <v>1.0999999999999999E-2</v>
      </c>
      <c r="AA1524" s="14">
        <v>1994.55</v>
      </c>
      <c r="AB1524" s="2">
        <v>287766</v>
      </c>
      <c r="AC1524" s="27">
        <v>0.01</v>
      </c>
      <c r="AD1524" s="14">
        <v>3018.18</v>
      </c>
    </row>
    <row r="1525" spans="1:31" x14ac:dyDescent="0.3">
      <c r="A1525" t="s">
        <v>2048</v>
      </c>
      <c r="B1525" t="s">
        <v>173</v>
      </c>
      <c r="C1525" t="s">
        <v>173</v>
      </c>
      <c r="D1525" t="s">
        <v>173</v>
      </c>
      <c r="E1525" s="2">
        <v>1699</v>
      </c>
      <c r="F1525" s="299">
        <v>0.23318693384573155</v>
      </c>
      <c r="G1525" s="14">
        <v>81.818181818181799</v>
      </c>
      <c r="H1525" s="2">
        <v>1835</v>
      </c>
      <c r="I1525" s="299">
        <v>0.24644104217029278</v>
      </c>
      <c r="J1525" s="14">
        <v>145.454544</v>
      </c>
      <c r="L1525" t="s">
        <v>173</v>
      </c>
      <c r="M1525" t="s">
        <v>173</v>
      </c>
      <c r="N1525" t="s">
        <v>173</v>
      </c>
      <c r="O1525" s="2">
        <v>138629</v>
      </c>
      <c r="P1525" s="27">
        <v>0.23851258467059974</v>
      </c>
      <c r="Q1525" s="14">
        <v>359.39393939393898</v>
      </c>
      <c r="R1525" s="2">
        <v>141189</v>
      </c>
      <c r="S1525" s="27">
        <v>0.23288254185037285</v>
      </c>
      <c r="T1525" s="14">
        <v>459.39395100000002</v>
      </c>
      <c r="V1525" t="s">
        <v>173</v>
      </c>
      <c r="W1525" t="s">
        <v>173</v>
      </c>
      <c r="X1525" t="s">
        <v>173</v>
      </c>
      <c r="Y1525" s="2">
        <v>7166827</v>
      </c>
      <c r="Z1525" s="27">
        <v>0.249</v>
      </c>
      <c r="AA1525" s="14">
        <v>2067.27</v>
      </c>
      <c r="AB1525" s="2">
        <v>7242996</v>
      </c>
      <c r="AC1525" s="27">
        <v>0.24199999999999999</v>
      </c>
      <c r="AD1525" s="14">
        <v>3152.12</v>
      </c>
    </row>
    <row r="1526" spans="1:31" x14ac:dyDescent="0.3">
      <c r="A1526" t="s">
        <v>2031</v>
      </c>
      <c r="B1526" t="s">
        <v>173</v>
      </c>
      <c r="C1526" t="s">
        <v>173</v>
      </c>
      <c r="D1526" t="s">
        <v>173</v>
      </c>
      <c r="E1526" s="2">
        <v>212</v>
      </c>
      <c r="F1526" s="299">
        <v>2.9096898160856435E-2</v>
      </c>
      <c r="G1526" s="14">
        <v>34.545454545454497</v>
      </c>
      <c r="H1526" s="2">
        <v>285</v>
      </c>
      <c r="I1526" s="299">
        <v>3.8275584206285254E-2</v>
      </c>
      <c r="J1526" s="14">
        <v>51.515152</v>
      </c>
      <c r="L1526" t="s">
        <v>173</v>
      </c>
      <c r="M1526" t="s">
        <v>173</v>
      </c>
      <c r="N1526" t="s">
        <v>173</v>
      </c>
      <c r="O1526" s="2">
        <v>25599</v>
      </c>
      <c r="P1526" s="27">
        <v>4.4043336206585078E-2</v>
      </c>
      <c r="Q1526" s="14">
        <v>61.212121212121197</v>
      </c>
      <c r="R1526" s="2">
        <v>30817</v>
      </c>
      <c r="S1526" s="27">
        <v>5.083073959163207E-2</v>
      </c>
      <c r="T1526" s="14">
        <v>48.484848</v>
      </c>
      <c r="V1526" t="s">
        <v>173</v>
      </c>
      <c r="W1526" t="s">
        <v>173</v>
      </c>
      <c r="X1526" t="s">
        <v>173</v>
      </c>
      <c r="Y1526" s="2">
        <v>1427224</v>
      </c>
      <c r="Z1526" s="27">
        <v>0.05</v>
      </c>
      <c r="AA1526" s="14">
        <v>443.64</v>
      </c>
      <c r="AB1526" s="2">
        <v>1735473</v>
      </c>
      <c r="AC1526" s="27">
        <v>5.8000000000000003E-2</v>
      </c>
      <c r="AD1526" s="14">
        <v>575.76</v>
      </c>
    </row>
    <row r="1527" spans="1:31" x14ac:dyDescent="0.3">
      <c r="A1527" t="s">
        <v>2047</v>
      </c>
      <c r="B1527" t="s">
        <v>173</v>
      </c>
      <c r="C1527" t="s">
        <v>173</v>
      </c>
      <c r="D1527" t="s">
        <v>173</v>
      </c>
      <c r="E1527" s="2">
        <v>26</v>
      </c>
      <c r="F1527" s="299">
        <v>3.5684875102937139E-3</v>
      </c>
      <c r="G1527" s="14">
        <v>14.545454545454501</v>
      </c>
      <c r="H1527" s="2">
        <v>0</v>
      </c>
      <c r="I1527" s="299">
        <v>0</v>
      </c>
      <c r="J1527" s="14">
        <v>12.727273</v>
      </c>
      <c r="L1527" t="s">
        <v>173</v>
      </c>
      <c r="M1527" t="s">
        <v>173</v>
      </c>
      <c r="N1527" t="s">
        <v>173</v>
      </c>
      <c r="O1527" s="2">
        <v>2772</v>
      </c>
      <c r="P1527" s="27">
        <v>4.7692537975957596E-3</v>
      </c>
      <c r="Q1527" s="14">
        <v>205.45454545454501</v>
      </c>
      <c r="R1527" s="2">
        <v>3591</v>
      </c>
      <c r="S1527" s="27">
        <v>5.9231328770987038E-3</v>
      </c>
      <c r="T1527" s="14">
        <v>267.27273600000001</v>
      </c>
      <c r="V1527" t="s">
        <v>173</v>
      </c>
      <c r="W1527" t="s">
        <v>173</v>
      </c>
      <c r="X1527" t="s">
        <v>173</v>
      </c>
      <c r="Y1527" s="2">
        <v>147284</v>
      </c>
      <c r="Z1527" s="27">
        <v>5.0000000000000001E-3</v>
      </c>
      <c r="AA1527" s="14">
        <v>1443.03</v>
      </c>
      <c r="AB1527" s="2">
        <v>161818</v>
      </c>
      <c r="AC1527" s="27">
        <v>5.0000000000000001E-3</v>
      </c>
      <c r="AD1527" s="14">
        <v>1815.76</v>
      </c>
    </row>
    <row r="1528" spans="1:31" x14ac:dyDescent="0.3">
      <c r="A1528" t="s">
        <v>2048</v>
      </c>
      <c r="B1528" t="s">
        <v>173</v>
      </c>
      <c r="C1528" t="s">
        <v>173</v>
      </c>
      <c r="D1528" t="s">
        <v>173</v>
      </c>
      <c r="E1528" s="2">
        <v>186</v>
      </c>
      <c r="F1528" s="299">
        <v>2.5528410650562723E-2</v>
      </c>
      <c r="G1528" s="14">
        <v>33.3333333333333</v>
      </c>
      <c r="H1528" s="2">
        <v>285</v>
      </c>
      <c r="I1528" s="299">
        <v>3.8275584206285254E-2</v>
      </c>
      <c r="J1528" s="14">
        <v>51.515152</v>
      </c>
      <c r="L1528" t="s">
        <v>173</v>
      </c>
      <c r="M1528" t="s">
        <v>173</v>
      </c>
      <c r="N1528" t="s">
        <v>173</v>
      </c>
      <c r="O1528" s="2">
        <v>22827</v>
      </c>
      <c r="P1528" s="27">
        <v>3.9274082408989323E-2</v>
      </c>
      <c r="Q1528" s="14">
        <v>218.78787878787799</v>
      </c>
      <c r="R1528" s="2">
        <v>27226</v>
      </c>
      <c r="S1528" s="27">
        <v>4.4907606714533366E-2</v>
      </c>
      <c r="T1528" s="14">
        <v>274.54544099999998</v>
      </c>
      <c r="V1528" t="s">
        <v>173</v>
      </c>
      <c r="W1528" t="s">
        <v>173</v>
      </c>
      <c r="X1528" t="s">
        <v>173</v>
      </c>
      <c r="Y1528" s="2">
        <v>1279940</v>
      </c>
      <c r="Z1528" s="27">
        <v>4.4999999999999998E-2</v>
      </c>
      <c r="AA1528" s="14">
        <v>1496.97</v>
      </c>
      <c r="AB1528" s="2">
        <v>1573655</v>
      </c>
      <c r="AC1528" s="27">
        <v>5.2999999999999999E-2</v>
      </c>
      <c r="AD1528" s="14">
        <v>1766.06</v>
      </c>
    </row>
    <row r="1529" spans="1:31" x14ac:dyDescent="0.3">
      <c r="A1529" t="s">
        <v>2032</v>
      </c>
      <c r="B1529" t="s">
        <v>173</v>
      </c>
      <c r="C1529" t="s">
        <v>173</v>
      </c>
      <c r="D1529" t="s">
        <v>173</v>
      </c>
      <c r="E1529" s="2">
        <v>68</v>
      </c>
      <c r="F1529" s="299">
        <v>9.3329673346143286E-3</v>
      </c>
      <c r="G1529" s="14">
        <v>26.6666666666666</v>
      </c>
      <c r="H1529" s="2">
        <v>66</v>
      </c>
      <c r="I1529" s="299">
        <v>8.8638195004029016E-3</v>
      </c>
      <c r="J1529" s="14">
        <v>25.454546000000001</v>
      </c>
      <c r="L1529" t="s">
        <v>173</v>
      </c>
      <c r="M1529" t="s">
        <v>173</v>
      </c>
      <c r="N1529" t="s">
        <v>173</v>
      </c>
      <c r="O1529" s="2">
        <v>18984</v>
      </c>
      <c r="P1529" s="27">
        <v>3.2662162371413381E-2</v>
      </c>
      <c r="Q1529" s="14">
        <v>101.818181818181</v>
      </c>
      <c r="R1529" s="2">
        <v>20984</v>
      </c>
      <c r="S1529" s="27">
        <v>3.4611812947100862E-2</v>
      </c>
      <c r="T1529" s="14">
        <v>130.30302399999999</v>
      </c>
      <c r="V1529" t="s">
        <v>173</v>
      </c>
      <c r="W1529" t="s">
        <v>173</v>
      </c>
      <c r="X1529" t="s">
        <v>173</v>
      </c>
      <c r="Y1529" s="2">
        <v>1197626</v>
      </c>
      <c r="Z1529" s="27">
        <v>4.2000000000000003E-2</v>
      </c>
      <c r="AA1529" s="14">
        <v>640.61</v>
      </c>
      <c r="AB1529" s="2">
        <v>1341470</v>
      </c>
      <c r="AC1529" s="27">
        <v>4.4999999999999998E-2</v>
      </c>
      <c r="AD1529" s="14">
        <v>718.79</v>
      </c>
    </row>
    <row r="1530" spans="1:31" x14ac:dyDescent="0.3">
      <c r="A1530" t="s">
        <v>2047</v>
      </c>
      <c r="B1530" t="s">
        <v>173</v>
      </c>
      <c r="C1530" t="s">
        <v>173</v>
      </c>
      <c r="D1530" t="s">
        <v>173</v>
      </c>
      <c r="E1530" s="2">
        <v>26</v>
      </c>
      <c r="F1530" s="299">
        <v>3.5684875102937139E-3</v>
      </c>
      <c r="G1530" s="14">
        <v>14.545454545454501</v>
      </c>
      <c r="H1530" s="2">
        <v>15</v>
      </c>
      <c r="I1530" s="299">
        <v>2.01450443190975E-3</v>
      </c>
      <c r="J1530" s="14">
        <v>10.909091</v>
      </c>
      <c r="L1530" t="s">
        <v>173</v>
      </c>
      <c r="M1530" t="s">
        <v>173</v>
      </c>
      <c r="N1530" t="s">
        <v>173</v>
      </c>
      <c r="O1530" s="2">
        <v>5812</v>
      </c>
      <c r="P1530" s="27">
        <v>9.9996042826935617E-3</v>
      </c>
      <c r="Q1530" s="14">
        <v>272.12121212121201</v>
      </c>
      <c r="R1530" s="2">
        <v>6730</v>
      </c>
      <c r="S1530" s="27">
        <v>1.1100719649923218E-2</v>
      </c>
      <c r="T1530" s="14">
        <v>353.93939999999998</v>
      </c>
      <c r="V1530" t="s">
        <v>173</v>
      </c>
      <c r="W1530" t="s">
        <v>173</v>
      </c>
      <c r="X1530" t="s">
        <v>173</v>
      </c>
      <c r="Y1530" s="2">
        <v>413888</v>
      </c>
      <c r="Z1530" s="27">
        <v>1.4E-2</v>
      </c>
      <c r="AA1530" s="14">
        <v>2195.15</v>
      </c>
      <c r="AB1530" s="2">
        <v>444289</v>
      </c>
      <c r="AC1530" s="27">
        <v>1.4999999999999999E-2</v>
      </c>
      <c r="AD1530" s="14">
        <v>2942.42</v>
      </c>
    </row>
    <row r="1531" spans="1:31" x14ac:dyDescent="0.3">
      <c r="A1531" t="s">
        <v>2048</v>
      </c>
      <c r="B1531" t="s">
        <v>173</v>
      </c>
      <c r="C1531" t="s">
        <v>173</v>
      </c>
      <c r="D1531" t="s">
        <v>173</v>
      </c>
      <c r="E1531" s="2">
        <v>42</v>
      </c>
      <c r="F1531" s="299">
        <v>5.7644798243206147E-3</v>
      </c>
      <c r="G1531" s="14">
        <v>23.030303030302999</v>
      </c>
      <c r="H1531" s="2">
        <v>51</v>
      </c>
      <c r="I1531" s="299">
        <v>6.8493150684931503E-3</v>
      </c>
      <c r="J1531" s="14">
        <v>22.424242</v>
      </c>
      <c r="L1531" t="s">
        <v>173</v>
      </c>
      <c r="M1531" t="s">
        <v>173</v>
      </c>
      <c r="N1531" t="s">
        <v>173</v>
      </c>
      <c r="O1531" s="2">
        <v>13172</v>
      </c>
      <c r="P1531" s="27">
        <v>2.2662558088719819E-2</v>
      </c>
      <c r="Q1531" s="14">
        <v>289.69696969696901</v>
      </c>
      <c r="R1531" s="2">
        <v>14254</v>
      </c>
      <c r="S1531" s="27">
        <v>2.3511093297177647E-2</v>
      </c>
      <c r="T1531" s="14">
        <v>354.54544099999998</v>
      </c>
      <c r="V1531" t="s">
        <v>173</v>
      </c>
      <c r="W1531" t="s">
        <v>173</v>
      </c>
      <c r="X1531" t="s">
        <v>173</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297" t="s">
        <v>2049</v>
      </c>
      <c r="B1533" s="297"/>
      <c r="C1533" s="297"/>
      <c r="D1533" s="297"/>
      <c r="E1533" s="297"/>
      <c r="F1533" s="297"/>
      <c r="G1533" s="297"/>
      <c r="H1533" s="297"/>
      <c r="I1533" s="297"/>
      <c r="J1533" s="297"/>
      <c r="K1533" s="297"/>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173</v>
      </c>
      <c r="C1534" t="s">
        <v>173</v>
      </c>
      <c r="D1534" t="s">
        <v>173</v>
      </c>
      <c r="E1534" s="298" t="s">
        <v>1703</v>
      </c>
      <c r="F1534" s="298"/>
      <c r="G1534" s="298" t="s">
        <v>1704</v>
      </c>
      <c r="H1534" s="298" t="s">
        <v>1703</v>
      </c>
      <c r="I1534" s="298"/>
      <c r="J1534" s="298" t="s">
        <v>1704</v>
      </c>
      <c r="K1534" t="s">
        <v>173</v>
      </c>
      <c r="L1534" t="s">
        <v>173</v>
      </c>
      <c r="M1534" t="s">
        <v>173</v>
      </c>
      <c r="N1534" t="s">
        <v>173</v>
      </c>
      <c r="O1534" s="207" t="s">
        <v>1703</v>
      </c>
      <c r="P1534" s="207"/>
      <c r="Q1534" s="207" t="s">
        <v>1704</v>
      </c>
      <c r="R1534" s="207" t="s">
        <v>1703</v>
      </c>
      <c r="S1534" s="207"/>
      <c r="T1534" s="207" t="s">
        <v>1704</v>
      </c>
      <c r="U1534" t="s">
        <v>173</v>
      </c>
      <c r="V1534" t="s">
        <v>173</v>
      </c>
      <c r="W1534" t="s">
        <v>173</v>
      </c>
      <c r="X1534" t="s">
        <v>173</v>
      </c>
      <c r="Y1534" s="207" t="s">
        <v>1703</v>
      </c>
      <c r="Z1534" s="207"/>
      <c r="AA1534" s="207" t="s">
        <v>1704</v>
      </c>
      <c r="AB1534" s="207" t="s">
        <v>1703</v>
      </c>
      <c r="AC1534" s="207"/>
      <c r="AD1534" s="207" t="s">
        <v>1704</v>
      </c>
      <c r="AE1534" t="s">
        <v>173</v>
      </c>
    </row>
    <row r="1535" spans="1:31" x14ac:dyDescent="0.3">
      <c r="A1535" t="s">
        <v>175</v>
      </c>
      <c r="B1535" t="s">
        <v>173</v>
      </c>
      <c r="C1535" t="s">
        <v>173</v>
      </c>
      <c r="D1535" t="s">
        <v>173</v>
      </c>
      <c r="E1535" s="2">
        <v>12155</v>
      </c>
      <c r="F1535" t="s">
        <v>173</v>
      </c>
      <c r="G1535" s="14">
        <v>100.60606060606</v>
      </c>
      <c r="H1535" s="2">
        <v>12023</v>
      </c>
      <c r="I1535" t="s">
        <v>173</v>
      </c>
      <c r="J1535" s="14">
        <v>119.393936</v>
      </c>
      <c r="L1535" t="s">
        <v>173</v>
      </c>
      <c r="M1535" t="s">
        <v>173</v>
      </c>
      <c r="N1535" t="s">
        <v>173</v>
      </c>
      <c r="O1535" s="2">
        <v>836745</v>
      </c>
      <c r="P1535" s="27" t="s">
        <v>173</v>
      </c>
      <c r="Q1535" s="14">
        <v>930.90909090909099</v>
      </c>
      <c r="R1535" s="2">
        <v>864023</v>
      </c>
      <c r="S1535" s="27" t="s">
        <v>173</v>
      </c>
      <c r="T1535" s="14">
        <v>833.33330000000001</v>
      </c>
      <c r="V1535" t="s">
        <v>173</v>
      </c>
      <c r="W1535" t="s">
        <v>173</v>
      </c>
      <c r="X1535" t="s">
        <v>173</v>
      </c>
      <c r="Y1535" s="2">
        <v>37912312</v>
      </c>
      <c r="Z1535" s="27" t="s">
        <v>173</v>
      </c>
      <c r="AA1535" s="14">
        <v>1469.09</v>
      </c>
      <c r="AB1535" s="2">
        <v>38838726</v>
      </c>
      <c r="AC1535" s="27" t="s">
        <v>173</v>
      </c>
      <c r="AD1535" s="14">
        <v>1783.64</v>
      </c>
    </row>
    <row r="1536" spans="1:31" x14ac:dyDescent="0.3">
      <c r="A1536" t="s">
        <v>2050</v>
      </c>
      <c r="B1536" t="s">
        <v>173</v>
      </c>
      <c r="C1536" t="s">
        <v>173</v>
      </c>
      <c r="D1536" t="s">
        <v>173</v>
      </c>
      <c r="E1536" s="2">
        <v>4869</v>
      </c>
      <c r="F1536" s="299">
        <v>0.40057589469354177</v>
      </c>
      <c r="G1536" s="14">
        <v>178.78787878787799</v>
      </c>
      <c r="H1536" s="2">
        <v>4577</v>
      </c>
      <c r="I1536" s="299">
        <v>0.38068701655160941</v>
      </c>
      <c r="J1536" s="14">
        <v>206.66667200000001</v>
      </c>
      <c r="L1536" t="s">
        <v>173</v>
      </c>
      <c r="M1536" t="s">
        <v>173</v>
      </c>
      <c r="N1536" t="s">
        <v>173</v>
      </c>
      <c r="O1536" s="2">
        <v>255522</v>
      </c>
      <c r="P1536" s="27">
        <v>0.30537618987863685</v>
      </c>
      <c r="Q1536" s="14">
        <v>50.909090909090899</v>
      </c>
      <c r="R1536" s="2">
        <v>257756</v>
      </c>
      <c r="S1536" s="27">
        <v>0.29832076229452226</v>
      </c>
      <c r="T1536" s="14">
        <v>52.727271999999999</v>
      </c>
      <c r="V1536" t="s">
        <v>173</v>
      </c>
      <c r="W1536" t="s">
        <v>173</v>
      </c>
      <c r="X1536" t="s">
        <v>173</v>
      </c>
      <c r="Y1536" s="2">
        <v>9158861</v>
      </c>
      <c r="Z1536" s="27">
        <v>0.24199999999999999</v>
      </c>
      <c r="AA1536" s="14">
        <v>349.7</v>
      </c>
      <c r="AB1536" s="2">
        <v>8942907</v>
      </c>
      <c r="AC1536" s="27">
        <v>0.23</v>
      </c>
      <c r="AD1536" s="14">
        <v>413.33</v>
      </c>
    </row>
    <row r="1537" spans="1:31" x14ac:dyDescent="0.3">
      <c r="A1537" t="s">
        <v>2051</v>
      </c>
      <c r="B1537" t="s">
        <v>173</v>
      </c>
      <c r="C1537" t="s">
        <v>173</v>
      </c>
      <c r="D1537" t="s">
        <v>173</v>
      </c>
      <c r="E1537" s="2">
        <v>100</v>
      </c>
      <c r="F1537" s="299">
        <v>8.2270670505964621E-3</v>
      </c>
      <c r="G1537" s="14">
        <v>42.424242424242401</v>
      </c>
      <c r="H1537" s="2">
        <v>66</v>
      </c>
      <c r="I1537" s="299">
        <v>5.4894784995425435E-3</v>
      </c>
      <c r="J1537" s="14">
        <v>44.848483999999999</v>
      </c>
      <c r="L1537" t="s">
        <v>173</v>
      </c>
      <c r="M1537" t="s">
        <v>173</v>
      </c>
      <c r="N1537" t="s">
        <v>173</v>
      </c>
      <c r="O1537" s="2">
        <v>5597</v>
      </c>
      <c r="P1537" s="27">
        <v>6.6890151718862973E-3</v>
      </c>
      <c r="Q1537" s="14">
        <v>372.12121212121201</v>
      </c>
      <c r="R1537" s="2">
        <v>5792</v>
      </c>
      <c r="S1537" s="27">
        <v>6.7035252533786715E-3</v>
      </c>
      <c r="T1537" s="14">
        <v>433.33334400000001</v>
      </c>
      <c r="V1537" t="s">
        <v>173</v>
      </c>
      <c r="W1537" t="s">
        <v>173</v>
      </c>
      <c r="X1537" t="s">
        <v>173</v>
      </c>
      <c r="Y1537" s="2">
        <v>202653</v>
      </c>
      <c r="Z1537" s="27">
        <v>5.0000000000000001E-3</v>
      </c>
      <c r="AA1537" s="14">
        <v>2134.5500000000002</v>
      </c>
      <c r="AB1537" s="2">
        <v>207793</v>
      </c>
      <c r="AC1537" s="27">
        <v>5.0000000000000001E-3</v>
      </c>
      <c r="AD1537" s="14">
        <v>2514.5500000000002</v>
      </c>
    </row>
    <row r="1538" spans="1:31" x14ac:dyDescent="0.3">
      <c r="A1538" t="s">
        <v>2052</v>
      </c>
      <c r="B1538" t="s">
        <v>173</v>
      </c>
      <c r="C1538" t="s">
        <v>173</v>
      </c>
      <c r="D1538" t="s">
        <v>173</v>
      </c>
      <c r="E1538" s="2">
        <v>14</v>
      </c>
      <c r="F1538" s="299">
        <v>1.1517893870835046E-3</v>
      </c>
      <c r="G1538" s="14">
        <v>10.909090909090899</v>
      </c>
      <c r="H1538" s="2">
        <v>0</v>
      </c>
      <c r="I1538" s="299">
        <v>0</v>
      </c>
      <c r="J1538" s="14">
        <v>12.727273</v>
      </c>
      <c r="L1538" t="s">
        <v>173</v>
      </c>
      <c r="M1538" t="s">
        <v>173</v>
      </c>
      <c r="N1538" t="s">
        <v>173</v>
      </c>
      <c r="O1538" s="2">
        <v>2409</v>
      </c>
      <c r="P1538" s="27">
        <v>2.8790133194700894E-3</v>
      </c>
      <c r="Q1538" s="14">
        <v>284.24242424242402</v>
      </c>
      <c r="R1538" s="2">
        <v>3272</v>
      </c>
      <c r="S1538" s="27">
        <v>3.786936227392095E-3</v>
      </c>
      <c r="T1538" s="14">
        <v>421.81817599999999</v>
      </c>
      <c r="V1538" t="s">
        <v>173</v>
      </c>
      <c r="W1538" t="s">
        <v>173</v>
      </c>
      <c r="X1538" t="s">
        <v>173</v>
      </c>
      <c r="Y1538" s="2">
        <v>85493</v>
      </c>
      <c r="Z1538" s="27">
        <v>2E-3</v>
      </c>
      <c r="AA1538" s="14">
        <v>1134.55</v>
      </c>
      <c r="AB1538" s="2">
        <v>99013</v>
      </c>
      <c r="AC1538" s="27">
        <v>3.0000000000000001E-3</v>
      </c>
      <c r="AD1538" s="14">
        <v>1607.27</v>
      </c>
    </row>
    <row r="1539" spans="1:31" x14ac:dyDescent="0.3">
      <c r="A1539" t="s">
        <v>277</v>
      </c>
      <c r="B1539" t="s">
        <v>173</v>
      </c>
      <c r="C1539" t="s">
        <v>173</v>
      </c>
      <c r="D1539" t="s">
        <v>173</v>
      </c>
      <c r="E1539" s="2">
        <v>4755</v>
      </c>
      <c r="F1539" s="299">
        <v>0.39119703825586177</v>
      </c>
      <c r="G1539" s="14">
        <v>181.21212121212099</v>
      </c>
      <c r="H1539" s="2">
        <v>4511</v>
      </c>
      <c r="I1539" s="299">
        <v>0.37519753805206685</v>
      </c>
      <c r="J1539" s="14">
        <v>210.30302399999999</v>
      </c>
      <c r="L1539" t="s">
        <v>173</v>
      </c>
      <c r="M1539" t="s">
        <v>173</v>
      </c>
      <c r="N1539" t="s">
        <v>173</v>
      </c>
      <c r="O1539" s="2">
        <v>247516</v>
      </c>
      <c r="P1539" s="27">
        <v>0.2958081613872805</v>
      </c>
      <c r="Q1539" s="14">
        <v>452.12121212121201</v>
      </c>
      <c r="R1539" s="2">
        <v>248692</v>
      </c>
      <c r="S1539" s="27">
        <v>0.28783030081375149</v>
      </c>
      <c r="T1539" s="14">
        <v>644.24243200000001</v>
      </c>
      <c r="V1539" t="s">
        <v>173</v>
      </c>
      <c r="W1539" t="s">
        <v>173</v>
      </c>
      <c r="X1539" t="s">
        <v>173</v>
      </c>
      <c r="Y1539" s="2">
        <v>8870715</v>
      </c>
      <c r="Z1539" s="27">
        <v>0.23400000000000001</v>
      </c>
      <c r="AA1539" s="14">
        <v>2335.7600000000002</v>
      </c>
      <c r="AB1539" s="2">
        <v>8636101</v>
      </c>
      <c r="AC1539" s="27">
        <v>0.222</v>
      </c>
      <c r="AD1539" s="14">
        <v>3083.64</v>
      </c>
    </row>
    <row r="1540" spans="1:31" x14ac:dyDescent="0.3">
      <c r="A1540" t="s">
        <v>2053</v>
      </c>
      <c r="B1540" t="s">
        <v>173</v>
      </c>
      <c r="C1540" t="s">
        <v>173</v>
      </c>
      <c r="D1540" t="s">
        <v>173</v>
      </c>
      <c r="E1540" s="2">
        <v>6694</v>
      </c>
      <c r="F1540" s="299">
        <v>0.55071986836692721</v>
      </c>
      <c r="G1540" s="14">
        <v>179.39393939393901</v>
      </c>
      <c r="H1540" s="2">
        <v>6782</v>
      </c>
      <c r="I1540" s="299">
        <v>0.56408550278632619</v>
      </c>
      <c r="J1540" s="14">
        <v>221.81817599999999</v>
      </c>
      <c r="L1540" t="s">
        <v>173</v>
      </c>
      <c r="M1540" t="s">
        <v>173</v>
      </c>
      <c r="N1540" t="s">
        <v>173</v>
      </c>
      <c r="O1540" s="2">
        <v>499376</v>
      </c>
      <c r="P1540" s="27">
        <v>0.59680786858600887</v>
      </c>
      <c r="Q1540" s="14">
        <v>913.93939393939399</v>
      </c>
      <c r="R1540" s="2">
        <v>510141</v>
      </c>
      <c r="S1540" s="27">
        <v>0.59042525488326125</v>
      </c>
      <c r="T1540" s="14">
        <v>806.66669999999999</v>
      </c>
      <c r="V1540" t="s">
        <v>173</v>
      </c>
      <c r="W1540" t="s">
        <v>173</v>
      </c>
      <c r="X1540" t="s">
        <v>173</v>
      </c>
      <c r="Y1540" s="2">
        <v>24052189</v>
      </c>
      <c r="Z1540" s="27">
        <v>0.63400000000000001</v>
      </c>
      <c r="AA1540" s="14">
        <v>1618.18</v>
      </c>
      <c r="AB1540" s="2">
        <v>24347395</v>
      </c>
      <c r="AC1540" s="27">
        <v>0.627</v>
      </c>
      <c r="AD1540" s="14">
        <v>1932.12</v>
      </c>
    </row>
    <row r="1541" spans="1:31" x14ac:dyDescent="0.3">
      <c r="A1541" t="s">
        <v>2051</v>
      </c>
      <c r="B1541" t="s">
        <v>173</v>
      </c>
      <c r="C1541" t="s">
        <v>173</v>
      </c>
      <c r="D1541" t="s">
        <v>173</v>
      </c>
      <c r="E1541" s="2">
        <v>225</v>
      </c>
      <c r="F1541" s="299">
        <v>1.851090086384204E-2</v>
      </c>
      <c r="G1541" s="14">
        <v>63.636363636363598</v>
      </c>
      <c r="H1541" s="2">
        <v>152</v>
      </c>
      <c r="I1541" s="299">
        <v>1.2642435332279798E-2</v>
      </c>
      <c r="J1541" s="14">
        <v>49.0909081</v>
      </c>
      <c r="L1541" t="s">
        <v>173</v>
      </c>
      <c r="M1541" t="s">
        <v>173</v>
      </c>
      <c r="N1541" t="s">
        <v>173</v>
      </c>
      <c r="O1541" s="2">
        <v>29272</v>
      </c>
      <c r="P1541" s="27">
        <v>3.4983178865723726E-2</v>
      </c>
      <c r="Q1541" s="14">
        <v>860</v>
      </c>
      <c r="R1541" s="2">
        <v>29490</v>
      </c>
      <c r="S1541" s="27">
        <v>3.4131035863628631E-2</v>
      </c>
      <c r="T1541" s="14">
        <v>1089.6969999999999</v>
      </c>
      <c r="V1541" t="s">
        <v>173</v>
      </c>
      <c r="W1541" t="s">
        <v>173</v>
      </c>
      <c r="X1541" t="s">
        <v>173</v>
      </c>
      <c r="Y1541" s="2">
        <v>1058149</v>
      </c>
      <c r="Z1541" s="27">
        <v>2.8000000000000001E-2</v>
      </c>
      <c r="AA1541" s="14">
        <v>4684.8500000000004</v>
      </c>
      <c r="AB1541" s="2">
        <v>1077809</v>
      </c>
      <c r="AC1541" s="27">
        <v>2.8000000000000001E-2</v>
      </c>
      <c r="AD1541" s="14">
        <v>5478.18</v>
      </c>
    </row>
    <row r="1542" spans="1:31" x14ac:dyDescent="0.3">
      <c r="A1542" t="s">
        <v>2052</v>
      </c>
      <c r="B1542" t="s">
        <v>173</v>
      </c>
      <c r="C1542" t="s">
        <v>173</v>
      </c>
      <c r="D1542" t="s">
        <v>173</v>
      </c>
      <c r="E1542" s="2">
        <v>173</v>
      </c>
      <c r="F1542" s="299">
        <v>1.4232825997531879E-2</v>
      </c>
      <c r="G1542" s="14">
        <v>43.030303030303003</v>
      </c>
      <c r="H1542" s="2">
        <v>79</v>
      </c>
      <c r="I1542" s="299">
        <v>6.5707394161191052E-3</v>
      </c>
      <c r="J1542" s="14">
        <v>33.939392099999999</v>
      </c>
      <c r="L1542" t="s">
        <v>173</v>
      </c>
      <c r="M1542" t="s">
        <v>173</v>
      </c>
      <c r="N1542" t="s">
        <v>173</v>
      </c>
      <c r="O1542" s="2">
        <v>23637</v>
      </c>
      <c r="P1542" s="27">
        <v>2.8248749619059571E-2</v>
      </c>
      <c r="Q1542" s="14">
        <v>648.48484848484804</v>
      </c>
      <c r="R1542" s="2">
        <v>23435</v>
      </c>
      <c r="S1542" s="27">
        <v>2.7123120565077551E-2</v>
      </c>
      <c r="T1542" s="14">
        <v>655.75756799999999</v>
      </c>
      <c r="V1542" t="s">
        <v>173</v>
      </c>
      <c r="W1542" t="s">
        <v>173</v>
      </c>
      <c r="X1542" t="s">
        <v>173</v>
      </c>
      <c r="Y1542" s="2">
        <v>898939</v>
      </c>
      <c r="Z1542" s="27">
        <v>2.4E-2</v>
      </c>
      <c r="AA1542" s="14">
        <v>4049.09</v>
      </c>
      <c r="AB1542" s="2">
        <v>866771</v>
      </c>
      <c r="AC1542" s="27">
        <v>2.1999999999999999E-2</v>
      </c>
      <c r="AD1542" s="14">
        <v>5038.79</v>
      </c>
    </row>
    <row r="1543" spans="1:31" x14ac:dyDescent="0.3">
      <c r="A1543" t="s">
        <v>277</v>
      </c>
      <c r="B1543" t="s">
        <v>173</v>
      </c>
      <c r="C1543" t="s">
        <v>173</v>
      </c>
      <c r="D1543" t="s">
        <v>173</v>
      </c>
      <c r="E1543" s="2">
        <v>6296</v>
      </c>
      <c r="F1543" s="299">
        <v>0.51797614150555327</v>
      </c>
      <c r="G1543" s="14">
        <v>185.45454545454501</v>
      </c>
      <c r="H1543" s="2">
        <v>6551</v>
      </c>
      <c r="I1543" s="299">
        <v>0.54487232803792729</v>
      </c>
      <c r="J1543" s="14">
        <v>224.84848</v>
      </c>
      <c r="L1543" t="s">
        <v>173</v>
      </c>
      <c r="M1543" t="s">
        <v>173</v>
      </c>
      <c r="N1543" t="s">
        <v>173</v>
      </c>
      <c r="O1543" s="2">
        <v>446467</v>
      </c>
      <c r="P1543" s="27">
        <v>0.53357594010122555</v>
      </c>
      <c r="Q1543" s="14">
        <v>1263.0303030303</v>
      </c>
      <c r="R1543" s="2">
        <v>457216</v>
      </c>
      <c r="S1543" s="27">
        <v>0.52917109845455501</v>
      </c>
      <c r="T1543" s="14">
        <v>1400.60608</v>
      </c>
      <c r="V1543" t="s">
        <v>173</v>
      </c>
      <c r="W1543" t="s">
        <v>173</v>
      </c>
      <c r="X1543" t="s">
        <v>173</v>
      </c>
      <c r="Y1543" s="2">
        <v>22095101</v>
      </c>
      <c r="Z1543" s="27">
        <v>0.58299999999999996</v>
      </c>
      <c r="AA1543" s="14">
        <v>5778.79</v>
      </c>
      <c r="AB1543" s="2">
        <v>22402815</v>
      </c>
      <c r="AC1543" s="27">
        <v>0.57699999999999996</v>
      </c>
      <c r="AD1543" s="14">
        <v>7610.3</v>
      </c>
    </row>
    <row r="1544" spans="1:31" x14ac:dyDescent="0.3">
      <c r="A1544" t="s">
        <v>2054</v>
      </c>
      <c r="B1544" t="s">
        <v>173</v>
      </c>
      <c r="C1544" t="s">
        <v>173</v>
      </c>
      <c r="D1544" t="s">
        <v>173</v>
      </c>
      <c r="E1544" s="2">
        <v>592</v>
      </c>
      <c r="F1544" s="299">
        <v>4.8704236939531055E-2</v>
      </c>
      <c r="G1544" s="14">
        <v>69.090909090909093</v>
      </c>
      <c r="H1544" s="2">
        <v>664</v>
      </c>
      <c r="I1544" s="299">
        <v>5.5227480662064378E-2</v>
      </c>
      <c r="J1544" s="14">
        <v>88.484849999999994</v>
      </c>
      <c r="L1544" t="s">
        <v>173</v>
      </c>
      <c r="M1544" t="s">
        <v>173</v>
      </c>
      <c r="N1544" t="s">
        <v>173</v>
      </c>
      <c r="O1544" s="2">
        <v>81847</v>
      </c>
      <c r="P1544" s="27">
        <v>9.7815941535354264E-2</v>
      </c>
      <c r="Q1544" s="14">
        <v>157.575757575757</v>
      </c>
      <c r="R1544" s="2">
        <v>96126</v>
      </c>
      <c r="S1544" s="27">
        <v>0.11125398282221653</v>
      </c>
      <c r="T1544" s="14">
        <v>173.939392</v>
      </c>
      <c r="V1544" t="s">
        <v>173</v>
      </c>
      <c r="W1544" t="s">
        <v>173</v>
      </c>
      <c r="X1544" t="s">
        <v>173</v>
      </c>
      <c r="Y1544" s="2">
        <v>4701262</v>
      </c>
      <c r="Z1544" s="27">
        <v>0.124</v>
      </c>
      <c r="AA1544" s="14">
        <v>793.33</v>
      </c>
      <c r="AB1544" s="2">
        <v>5548424</v>
      </c>
      <c r="AC1544" s="27">
        <v>0.14299999999999999</v>
      </c>
      <c r="AD1544" s="14">
        <v>805.45</v>
      </c>
    </row>
    <row r="1545" spans="1:31" x14ac:dyDescent="0.3">
      <c r="A1545" t="s">
        <v>2051</v>
      </c>
      <c r="B1545" t="s">
        <v>173</v>
      </c>
      <c r="C1545" t="s">
        <v>173</v>
      </c>
      <c r="D1545" t="s">
        <v>173</v>
      </c>
      <c r="E1545" s="2">
        <v>57</v>
      </c>
      <c r="F1545" s="299">
        <v>4.6894282188399833E-3</v>
      </c>
      <c r="G1545" s="14">
        <v>20</v>
      </c>
      <c r="H1545" s="2">
        <v>72</v>
      </c>
      <c r="I1545" s="299">
        <v>5.9885219995009561E-3</v>
      </c>
      <c r="J1545" s="14">
        <v>30.909089999999999</v>
      </c>
      <c r="L1545" t="s">
        <v>173</v>
      </c>
      <c r="M1545" t="s">
        <v>173</v>
      </c>
      <c r="N1545" t="s">
        <v>173</v>
      </c>
      <c r="O1545" s="2">
        <v>14459</v>
      </c>
      <c r="P1545" s="27">
        <v>1.7280055452975517E-2</v>
      </c>
      <c r="Q1545" s="14">
        <v>470.30303030303003</v>
      </c>
      <c r="R1545" s="2">
        <v>16593</v>
      </c>
      <c r="S1545" s="27">
        <v>1.9204349884204473E-2</v>
      </c>
      <c r="T1545" s="14">
        <v>680.60609999999997</v>
      </c>
      <c r="V1545" t="s">
        <v>173</v>
      </c>
      <c r="W1545" t="s">
        <v>173</v>
      </c>
      <c r="X1545" t="s">
        <v>173</v>
      </c>
      <c r="Y1545" s="2">
        <v>704874</v>
      </c>
      <c r="Z1545" s="27">
        <v>1.9E-2</v>
      </c>
      <c r="AA1545" s="14">
        <v>3190.3</v>
      </c>
      <c r="AB1545" s="2">
        <v>803463</v>
      </c>
      <c r="AC1545" s="27">
        <v>2.1000000000000001E-2</v>
      </c>
      <c r="AD1545" s="14">
        <v>3733.94</v>
      </c>
    </row>
    <row r="1546" spans="1:31" x14ac:dyDescent="0.3">
      <c r="A1546" t="s">
        <v>2052</v>
      </c>
      <c r="B1546" t="s">
        <v>173</v>
      </c>
      <c r="C1546" t="s">
        <v>173</v>
      </c>
      <c r="D1546" t="s">
        <v>173</v>
      </c>
      <c r="E1546" s="2">
        <v>110</v>
      </c>
      <c r="F1546" s="299">
        <v>9.0497737556561094E-3</v>
      </c>
      <c r="G1546" s="14">
        <v>32.727272727272698</v>
      </c>
      <c r="H1546" s="2">
        <v>77</v>
      </c>
      <c r="I1546" s="299">
        <v>6.4043915827996338E-3</v>
      </c>
      <c r="J1546" s="14">
        <v>26.666665999999999</v>
      </c>
      <c r="L1546" t="s">
        <v>173</v>
      </c>
      <c r="M1546" t="s">
        <v>173</v>
      </c>
      <c r="N1546" t="s">
        <v>173</v>
      </c>
      <c r="O1546" s="2">
        <v>17816</v>
      </c>
      <c r="P1546" s="27">
        <v>2.1292030427430102E-2</v>
      </c>
      <c r="Q1546" s="14">
        <v>530.30303030303003</v>
      </c>
      <c r="R1546" s="2">
        <v>19844</v>
      </c>
      <c r="S1546" s="27">
        <v>2.2966981203046678E-2</v>
      </c>
      <c r="T1546" s="14">
        <v>583.03030000000001</v>
      </c>
      <c r="V1546" t="s">
        <v>173</v>
      </c>
      <c r="W1546" t="s">
        <v>173</v>
      </c>
      <c r="X1546" t="s">
        <v>173</v>
      </c>
      <c r="Y1546" s="2">
        <v>997282</v>
      </c>
      <c r="Z1546" s="27">
        <v>2.5999999999999999E-2</v>
      </c>
      <c r="AA1546" s="14">
        <v>3837.58</v>
      </c>
      <c r="AB1546" s="2">
        <v>1092102</v>
      </c>
      <c r="AC1546" s="27">
        <v>2.8000000000000001E-2</v>
      </c>
      <c r="AD1546" s="14">
        <v>4784.24</v>
      </c>
    </row>
    <row r="1547" spans="1:31" x14ac:dyDescent="0.3">
      <c r="A1547" t="s">
        <v>277</v>
      </c>
      <c r="B1547" t="s">
        <v>173</v>
      </c>
      <c r="C1547" t="s">
        <v>173</v>
      </c>
      <c r="D1547" t="s">
        <v>173</v>
      </c>
      <c r="E1547" s="2">
        <v>425</v>
      </c>
      <c r="F1547" s="299">
        <v>3.4965034965034968E-2</v>
      </c>
      <c r="G1547" s="14">
        <v>61.212121212121197</v>
      </c>
      <c r="H1547" s="2">
        <v>515</v>
      </c>
      <c r="I1547" s="299">
        <v>4.2834567079763783E-2</v>
      </c>
      <c r="J1547" s="14">
        <v>81.818183899999994</v>
      </c>
      <c r="L1547" t="s">
        <v>173</v>
      </c>
      <c r="M1547" t="s">
        <v>173</v>
      </c>
      <c r="N1547" t="s">
        <v>173</v>
      </c>
      <c r="O1547" s="2">
        <v>49572</v>
      </c>
      <c r="P1547" s="27">
        <v>5.9243855654948642E-2</v>
      </c>
      <c r="Q1547" s="14">
        <v>583.030303030303</v>
      </c>
      <c r="R1547" s="2">
        <v>59689</v>
      </c>
      <c r="S1547" s="27">
        <v>6.9082651734965389E-2</v>
      </c>
      <c r="T1547" s="14">
        <v>818.78790000000004</v>
      </c>
      <c r="V1547" t="s">
        <v>173</v>
      </c>
      <c r="W1547" t="s">
        <v>173</v>
      </c>
      <c r="X1547" t="s">
        <v>173</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297" t="s">
        <v>2055</v>
      </c>
      <c r="B1549" s="297"/>
      <c r="C1549" s="297"/>
      <c r="D1549" s="297"/>
      <c r="E1549" s="297"/>
      <c r="F1549" s="297"/>
      <c r="G1549" s="297"/>
      <c r="H1549" s="297"/>
      <c r="I1549" s="297"/>
      <c r="J1549" s="297"/>
      <c r="K1549" s="297"/>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173</v>
      </c>
      <c r="C1550" t="s">
        <v>173</v>
      </c>
      <c r="D1550" t="s">
        <v>173</v>
      </c>
      <c r="E1550" s="298" t="s">
        <v>1703</v>
      </c>
      <c r="F1550" s="298"/>
      <c r="G1550" s="298" t="s">
        <v>1704</v>
      </c>
      <c r="H1550" s="298" t="s">
        <v>1703</v>
      </c>
      <c r="I1550" s="298"/>
      <c r="J1550" s="298" t="s">
        <v>1704</v>
      </c>
      <c r="K1550" t="s">
        <v>173</v>
      </c>
      <c r="L1550" t="s">
        <v>173</v>
      </c>
      <c r="M1550" t="s">
        <v>173</v>
      </c>
      <c r="N1550" t="s">
        <v>173</v>
      </c>
      <c r="O1550" s="207" t="s">
        <v>1703</v>
      </c>
      <c r="P1550" s="207"/>
      <c r="Q1550" s="207" t="s">
        <v>1704</v>
      </c>
      <c r="R1550" s="207" t="s">
        <v>1703</v>
      </c>
      <c r="S1550" s="207"/>
      <c r="T1550" s="207" t="s">
        <v>1704</v>
      </c>
      <c r="U1550" t="s">
        <v>173</v>
      </c>
      <c r="V1550" t="s">
        <v>173</v>
      </c>
      <c r="W1550" t="s">
        <v>173</v>
      </c>
      <c r="X1550" t="s">
        <v>173</v>
      </c>
      <c r="Y1550" s="207" t="s">
        <v>1703</v>
      </c>
      <c r="Z1550" s="207"/>
      <c r="AA1550" s="207" t="s">
        <v>1704</v>
      </c>
      <c r="AB1550" s="207" t="s">
        <v>1703</v>
      </c>
      <c r="AC1550" s="207"/>
      <c r="AD1550" s="207" t="s">
        <v>1704</v>
      </c>
      <c r="AE1550" t="s">
        <v>173</v>
      </c>
    </row>
    <row r="1551" spans="1:31" x14ac:dyDescent="0.3">
      <c r="A1551" t="s">
        <v>175</v>
      </c>
      <c r="B1551" t="s">
        <v>173</v>
      </c>
      <c r="C1551" t="s">
        <v>173</v>
      </c>
      <c r="D1551" t="s">
        <v>173</v>
      </c>
      <c r="E1551" s="2">
        <v>2840</v>
      </c>
      <c r="F1551" t="s">
        <v>173</v>
      </c>
      <c r="G1551" s="14">
        <v>76.969696969696898</v>
      </c>
      <c r="H1551" s="2">
        <v>2933</v>
      </c>
      <c r="I1551" t="s">
        <v>173</v>
      </c>
      <c r="J1551" s="14">
        <v>105.454544</v>
      </c>
      <c r="L1551" t="s">
        <v>173</v>
      </c>
      <c r="M1551" t="s">
        <v>173</v>
      </c>
      <c r="N1551" t="s">
        <v>173</v>
      </c>
      <c r="O1551" s="2">
        <v>259700</v>
      </c>
      <c r="P1551" s="27" t="s">
        <v>173</v>
      </c>
      <c r="Q1551" s="14">
        <v>948.48484848484804</v>
      </c>
      <c r="R1551" s="2">
        <v>273556</v>
      </c>
      <c r="S1551" s="27" t="s">
        <v>173</v>
      </c>
      <c r="T1551" s="14">
        <v>804.24243200000001</v>
      </c>
      <c r="V1551" t="s">
        <v>173</v>
      </c>
      <c r="W1551" t="s">
        <v>173</v>
      </c>
      <c r="X1551" t="s">
        <v>173</v>
      </c>
      <c r="Y1551" s="2">
        <v>12717801</v>
      </c>
      <c r="Z1551" s="27" t="s">
        <v>173</v>
      </c>
      <c r="AA1551" s="14">
        <v>11122.42</v>
      </c>
      <c r="AB1551" s="2">
        <v>13103114</v>
      </c>
      <c r="AC1551" s="27" t="s">
        <v>173</v>
      </c>
      <c r="AD1551" s="14">
        <v>11237.58</v>
      </c>
    </row>
    <row r="1552" spans="1:31" x14ac:dyDescent="0.3">
      <c r="A1552" t="s">
        <v>1585</v>
      </c>
      <c r="B1552" t="s">
        <v>173</v>
      </c>
      <c r="C1552" t="s">
        <v>173</v>
      </c>
      <c r="D1552" t="s">
        <v>173</v>
      </c>
      <c r="E1552" s="2">
        <v>1536</v>
      </c>
      <c r="F1552" s="299">
        <v>0.54084507042253516</v>
      </c>
      <c r="G1552" s="14">
        <v>101.212121212121</v>
      </c>
      <c r="H1552" s="2">
        <v>1664</v>
      </c>
      <c r="I1552" s="299">
        <v>0.5673371974087964</v>
      </c>
      <c r="J1552" s="14">
        <v>127.878784</v>
      </c>
      <c r="L1552" t="s">
        <v>173</v>
      </c>
      <c r="M1552" t="s">
        <v>173</v>
      </c>
      <c r="N1552" t="s">
        <v>173</v>
      </c>
      <c r="O1552" s="2">
        <v>147125</v>
      </c>
      <c r="P1552" s="27">
        <v>0.56651906045437039</v>
      </c>
      <c r="Q1552" s="14">
        <v>1218.7878787878701</v>
      </c>
      <c r="R1552" s="2">
        <v>161113</v>
      </c>
      <c r="S1552" s="27">
        <v>0.58895801956454985</v>
      </c>
      <c r="T1552" s="14">
        <v>1397.57581</v>
      </c>
      <c r="V1552" t="s">
        <v>173</v>
      </c>
      <c r="W1552" t="s">
        <v>173</v>
      </c>
      <c r="X1552" t="s">
        <v>173</v>
      </c>
      <c r="Y1552" s="2">
        <v>6909176</v>
      </c>
      <c r="Z1552" s="27">
        <v>0.54300000000000004</v>
      </c>
      <c r="AA1552" s="14">
        <v>22243.03</v>
      </c>
      <c r="AB1552" s="2">
        <v>7241318</v>
      </c>
      <c r="AC1552" s="27">
        <v>0.55300000000000005</v>
      </c>
      <c r="AD1552" s="14">
        <v>21643.03</v>
      </c>
    </row>
    <row r="1553" spans="1:30" x14ac:dyDescent="0.3">
      <c r="A1553" t="s">
        <v>2056</v>
      </c>
      <c r="B1553" t="s">
        <v>173</v>
      </c>
      <c r="C1553" t="s">
        <v>173</v>
      </c>
      <c r="D1553" t="s">
        <v>173</v>
      </c>
      <c r="E1553" s="2">
        <v>0</v>
      </c>
      <c r="F1553" s="299">
        <v>0</v>
      </c>
      <c r="G1553" s="14">
        <v>11.5151515151515</v>
      </c>
      <c r="H1553" s="2">
        <v>199</v>
      </c>
      <c r="I1553" s="299">
        <v>6.7848619161268331E-2</v>
      </c>
      <c r="J1553" s="14">
        <v>65.454544100000007</v>
      </c>
      <c r="L1553" t="s">
        <v>173</v>
      </c>
      <c r="M1553" t="s">
        <v>173</v>
      </c>
      <c r="N1553" t="s">
        <v>173</v>
      </c>
      <c r="O1553" s="2">
        <v>248</v>
      </c>
      <c r="P1553" s="27">
        <v>9.5494801694262607E-4</v>
      </c>
      <c r="Q1553" s="14">
        <v>69.090909090909093</v>
      </c>
      <c r="R1553" s="2">
        <v>6598</v>
      </c>
      <c r="S1553" s="27">
        <v>2.4119375923028558E-2</v>
      </c>
      <c r="T1553" s="14">
        <v>517.57574499999998</v>
      </c>
      <c r="V1553" t="s">
        <v>173</v>
      </c>
      <c r="W1553" t="s">
        <v>173</v>
      </c>
      <c r="X1553" t="s">
        <v>173</v>
      </c>
      <c r="Y1553" s="2">
        <v>6195</v>
      </c>
      <c r="Z1553" s="27">
        <v>0</v>
      </c>
      <c r="AA1553" s="14">
        <v>289.7</v>
      </c>
      <c r="AB1553" s="2">
        <v>160558</v>
      </c>
      <c r="AC1553" s="27">
        <v>1.2E-2</v>
      </c>
      <c r="AD1553" s="14">
        <v>2243.0300000000002</v>
      </c>
    </row>
    <row r="1554" spans="1:30" x14ac:dyDescent="0.3">
      <c r="A1554" t="s">
        <v>2057</v>
      </c>
      <c r="B1554" t="s">
        <v>173</v>
      </c>
      <c r="C1554" t="s">
        <v>173</v>
      </c>
      <c r="D1554" t="s">
        <v>173</v>
      </c>
      <c r="E1554" s="2">
        <v>161</v>
      </c>
      <c r="F1554" s="299">
        <v>5.6690140845070423E-2</v>
      </c>
      <c r="G1554" s="14">
        <v>52.121212121212103</v>
      </c>
      <c r="H1554" s="2">
        <v>28</v>
      </c>
      <c r="I1554" s="299">
        <v>9.5465393794749408E-3</v>
      </c>
      <c r="J1554" s="14">
        <v>24.242424</v>
      </c>
      <c r="L1554" t="s">
        <v>173</v>
      </c>
      <c r="M1554" t="s">
        <v>173</v>
      </c>
      <c r="N1554" t="s">
        <v>173</v>
      </c>
      <c r="O1554" s="2">
        <v>2725</v>
      </c>
      <c r="P1554" s="27">
        <v>1.0492876395841356E-2</v>
      </c>
      <c r="Q1554" s="14">
        <v>211.51515151515099</v>
      </c>
      <c r="R1554" s="2">
        <v>4158</v>
      </c>
      <c r="S1554" s="27">
        <v>1.5199812835397505E-2</v>
      </c>
      <c r="T1554" s="14">
        <v>363.03030000000001</v>
      </c>
      <c r="V1554" t="s">
        <v>173</v>
      </c>
      <c r="W1554" t="s">
        <v>173</v>
      </c>
      <c r="X1554" t="s">
        <v>173</v>
      </c>
      <c r="Y1554" s="2">
        <v>64052</v>
      </c>
      <c r="Z1554" s="27">
        <v>5.0000000000000001E-3</v>
      </c>
      <c r="AA1554" s="14">
        <v>1038.79</v>
      </c>
      <c r="AB1554" s="2">
        <v>112342</v>
      </c>
      <c r="AC1554" s="27">
        <v>8.9999999999999993E-3</v>
      </c>
      <c r="AD1554" s="14">
        <v>1866.67</v>
      </c>
    </row>
    <row r="1555" spans="1:30" x14ac:dyDescent="0.3">
      <c r="A1555" t="s">
        <v>2058</v>
      </c>
      <c r="B1555" t="s">
        <v>173</v>
      </c>
      <c r="C1555" t="s">
        <v>173</v>
      </c>
      <c r="D1555" t="s">
        <v>173</v>
      </c>
      <c r="E1555" s="2">
        <v>331</v>
      </c>
      <c r="F1555" s="299">
        <v>0.11654929577464788</v>
      </c>
      <c r="G1555" s="2">
        <v>55.757575757575701</v>
      </c>
      <c r="H1555" s="2">
        <v>356</v>
      </c>
      <c r="I1555" s="299">
        <v>0.12137742925332425</v>
      </c>
      <c r="J1555" s="14">
        <v>60.606059999999999</v>
      </c>
      <c r="L1555" t="s">
        <v>173</v>
      </c>
      <c r="M1555" t="s">
        <v>173</v>
      </c>
      <c r="N1555" t="s">
        <v>173</v>
      </c>
      <c r="O1555" s="2">
        <v>35589</v>
      </c>
      <c r="P1555" s="27">
        <v>0.13703889102810934</v>
      </c>
      <c r="Q1555" s="14">
        <v>628.48484848484804</v>
      </c>
      <c r="R1555" s="2">
        <v>34798</v>
      </c>
      <c r="S1555" s="27">
        <v>0.12720612964073169</v>
      </c>
      <c r="T1555" s="14">
        <v>878.18179999999995</v>
      </c>
      <c r="V1555" t="s">
        <v>173</v>
      </c>
      <c r="W1555" t="s">
        <v>173</v>
      </c>
      <c r="X1555" t="s">
        <v>173</v>
      </c>
      <c r="Y1555" s="2">
        <v>912969</v>
      </c>
      <c r="Z1555" s="27">
        <v>7.1999999999999995E-2</v>
      </c>
      <c r="AA1555" s="14">
        <v>4772</v>
      </c>
      <c r="AB1555" s="2">
        <v>924495</v>
      </c>
      <c r="AC1555" s="27">
        <v>7.0999999999999994E-2</v>
      </c>
      <c r="AD1555" s="14">
        <v>4349.7</v>
      </c>
    </row>
    <row r="1556" spans="1:30" x14ac:dyDescent="0.3">
      <c r="A1556" t="s">
        <v>2059</v>
      </c>
      <c r="B1556" t="s">
        <v>173</v>
      </c>
      <c r="C1556" t="s">
        <v>173</v>
      </c>
      <c r="D1556" t="s">
        <v>173</v>
      </c>
      <c r="E1556" s="2">
        <v>273</v>
      </c>
      <c r="F1556" s="299">
        <v>9.6126760563380279E-2</v>
      </c>
      <c r="G1556" s="14">
        <v>45.454545454545404</v>
      </c>
      <c r="H1556" s="2">
        <v>173</v>
      </c>
      <c r="I1556" s="299">
        <v>5.8983975451755884E-2</v>
      </c>
      <c r="J1556" s="14">
        <v>49.696968099999999</v>
      </c>
      <c r="L1556" t="s">
        <v>173</v>
      </c>
      <c r="M1556" t="s">
        <v>173</v>
      </c>
      <c r="N1556" t="s">
        <v>173</v>
      </c>
      <c r="O1556" s="2">
        <v>23918</v>
      </c>
      <c r="P1556" s="27">
        <v>9.2098575279168274E-2</v>
      </c>
      <c r="Q1556" s="14">
        <v>575.75757575757495</v>
      </c>
      <c r="R1556" s="2">
        <v>25346</v>
      </c>
      <c r="S1556" s="27">
        <v>9.2653789352088789E-2</v>
      </c>
      <c r="T1556" s="14">
        <v>721.81820000000005</v>
      </c>
      <c r="V1556" t="s">
        <v>173</v>
      </c>
      <c r="W1556" t="s">
        <v>173</v>
      </c>
      <c r="X1556" t="s">
        <v>173</v>
      </c>
      <c r="Y1556" s="2">
        <v>794986</v>
      </c>
      <c r="Z1556" s="27">
        <v>6.3E-2</v>
      </c>
      <c r="AA1556" s="14">
        <v>3865.45</v>
      </c>
      <c r="AB1556" s="2">
        <v>811147</v>
      </c>
      <c r="AC1556" s="27">
        <v>6.2E-2</v>
      </c>
      <c r="AD1556" s="14">
        <v>4904.8500000000004</v>
      </c>
    </row>
    <row r="1557" spans="1:30" x14ac:dyDescent="0.3">
      <c r="A1557" t="s">
        <v>2060</v>
      </c>
      <c r="B1557" t="s">
        <v>173</v>
      </c>
      <c r="C1557" t="s">
        <v>173</v>
      </c>
      <c r="D1557" t="s">
        <v>173</v>
      </c>
      <c r="E1557" s="2">
        <v>191</v>
      </c>
      <c r="F1557" s="299">
        <v>6.7253521126760557E-2</v>
      </c>
      <c r="G1557" s="14">
        <v>38.181818181818102</v>
      </c>
      <c r="H1557" s="2">
        <v>208</v>
      </c>
      <c r="I1557" s="299">
        <v>7.091714967609955E-2</v>
      </c>
      <c r="J1557" s="14">
        <v>43.030304000000001</v>
      </c>
      <c r="L1557" t="s">
        <v>173</v>
      </c>
      <c r="M1557" t="s">
        <v>173</v>
      </c>
      <c r="N1557" t="s">
        <v>173</v>
      </c>
      <c r="O1557" s="2">
        <v>23387</v>
      </c>
      <c r="P1557" s="27">
        <v>9.0053908355795145E-2</v>
      </c>
      <c r="Q1557" s="14">
        <v>625.45454545454504</v>
      </c>
      <c r="R1557" s="2">
        <v>26440</v>
      </c>
      <c r="S1557" s="27">
        <v>9.6652970506952873E-2</v>
      </c>
      <c r="T1557" s="14">
        <v>663.63635299999999</v>
      </c>
      <c r="V1557" t="s">
        <v>173</v>
      </c>
      <c r="W1557" t="s">
        <v>173</v>
      </c>
      <c r="X1557" t="s">
        <v>173</v>
      </c>
      <c r="Y1557" s="2">
        <v>1047687</v>
      </c>
      <c r="Z1557" s="27">
        <v>8.2000000000000003E-2</v>
      </c>
      <c r="AA1557" s="14">
        <v>4629.09</v>
      </c>
      <c r="AB1557" s="2">
        <v>1068601</v>
      </c>
      <c r="AC1557" s="27">
        <v>8.2000000000000003E-2</v>
      </c>
      <c r="AD1557" s="14">
        <v>5019.3900000000003</v>
      </c>
    </row>
    <row r="1558" spans="1:30" x14ac:dyDescent="0.3">
      <c r="A1558" t="s">
        <v>2061</v>
      </c>
      <c r="B1558" t="s">
        <v>173</v>
      </c>
      <c r="C1558" t="s">
        <v>173</v>
      </c>
      <c r="D1558" t="s">
        <v>173</v>
      </c>
      <c r="E1558" s="2">
        <v>186</v>
      </c>
      <c r="F1558" s="299">
        <v>6.5492957746478869E-2</v>
      </c>
      <c r="G1558" s="14">
        <v>46.6666666666666</v>
      </c>
      <c r="H1558" s="2">
        <v>219</v>
      </c>
      <c r="I1558" s="299">
        <v>7.4667575860893287E-2</v>
      </c>
      <c r="J1558" s="14">
        <v>64.848489999999998</v>
      </c>
      <c r="L1558" t="s">
        <v>173</v>
      </c>
      <c r="M1558" t="s">
        <v>173</v>
      </c>
      <c r="N1558" t="s">
        <v>173</v>
      </c>
      <c r="O1558" s="2">
        <v>20867</v>
      </c>
      <c r="P1558" s="27">
        <v>8.0350404312668461E-2</v>
      </c>
      <c r="Q1558" s="14">
        <v>581.21212121212102</v>
      </c>
      <c r="R1558" s="2">
        <v>22362</v>
      </c>
      <c r="S1558" s="27">
        <v>8.1745602362953113E-2</v>
      </c>
      <c r="T1558" s="14">
        <v>741.21209999999996</v>
      </c>
      <c r="V1558" t="s">
        <v>173</v>
      </c>
      <c r="W1558" t="s">
        <v>173</v>
      </c>
      <c r="X1558" t="s">
        <v>173</v>
      </c>
      <c r="Y1558" s="2">
        <v>1148984</v>
      </c>
      <c r="Z1558" s="27">
        <v>0.09</v>
      </c>
      <c r="AA1558" s="14">
        <v>4474.55</v>
      </c>
      <c r="AB1558" s="2">
        <v>1175870</v>
      </c>
      <c r="AC1558" s="27">
        <v>0.09</v>
      </c>
      <c r="AD1558" s="14">
        <v>5691.52</v>
      </c>
    </row>
    <row r="1559" spans="1:30" x14ac:dyDescent="0.3">
      <c r="A1559" t="s">
        <v>2062</v>
      </c>
      <c r="B1559" t="s">
        <v>173</v>
      </c>
      <c r="C1559" t="s">
        <v>173</v>
      </c>
      <c r="D1559" t="s">
        <v>173</v>
      </c>
      <c r="E1559" s="2">
        <v>112</v>
      </c>
      <c r="F1559" s="299">
        <v>3.9436619718309862E-2</v>
      </c>
      <c r="G1559" s="14">
        <v>31.515151515151501</v>
      </c>
      <c r="H1559" s="2">
        <v>110</v>
      </c>
      <c r="I1559" s="299">
        <v>3.7504261847937266E-2</v>
      </c>
      <c r="J1559" s="14">
        <v>24.242424</v>
      </c>
      <c r="L1559" t="s">
        <v>173</v>
      </c>
      <c r="M1559" t="s">
        <v>173</v>
      </c>
      <c r="N1559" t="s">
        <v>173</v>
      </c>
      <c r="O1559" s="2">
        <v>13865</v>
      </c>
      <c r="P1559" s="27">
        <v>5.3388525221409321E-2</v>
      </c>
      <c r="Q1559" s="14">
        <v>420.60606060606</v>
      </c>
      <c r="R1559" s="2">
        <v>14096</v>
      </c>
      <c r="S1559" s="27">
        <v>5.1528754624281685E-2</v>
      </c>
      <c r="T1559" s="14">
        <v>527.27269999999999</v>
      </c>
      <c r="V1559" t="s">
        <v>173</v>
      </c>
      <c r="W1559" t="s">
        <v>173</v>
      </c>
      <c r="X1559" t="s">
        <v>173</v>
      </c>
      <c r="Y1559" s="2">
        <v>894998</v>
      </c>
      <c r="Z1559" s="27">
        <v>7.0000000000000007E-2</v>
      </c>
      <c r="AA1559" s="14">
        <v>3605.45</v>
      </c>
      <c r="AB1559" s="2">
        <v>906490</v>
      </c>
      <c r="AC1559" s="27">
        <v>6.9000000000000006E-2</v>
      </c>
      <c r="AD1559" s="14">
        <v>4441.21</v>
      </c>
    </row>
    <row r="1560" spans="1:30" x14ac:dyDescent="0.3">
      <c r="A1560" t="s">
        <v>2063</v>
      </c>
      <c r="B1560" t="s">
        <v>173</v>
      </c>
      <c r="C1560" t="s">
        <v>173</v>
      </c>
      <c r="D1560" t="s">
        <v>173</v>
      </c>
      <c r="E1560" s="2">
        <v>164</v>
      </c>
      <c r="F1560" s="299">
        <v>5.7746478873239436E-2</v>
      </c>
      <c r="G1560" s="14">
        <v>41.212121212121197</v>
      </c>
      <c r="H1560" s="2">
        <v>98</v>
      </c>
      <c r="I1560" s="299">
        <v>3.3412887828162291E-2</v>
      </c>
      <c r="J1560" s="14">
        <v>38.181820000000002</v>
      </c>
      <c r="L1560" t="s">
        <v>173</v>
      </c>
      <c r="M1560" t="s">
        <v>173</v>
      </c>
      <c r="N1560" t="s">
        <v>173</v>
      </c>
      <c r="O1560" s="2">
        <v>15433</v>
      </c>
      <c r="P1560" s="27">
        <v>5.9426261070465919E-2</v>
      </c>
      <c r="Q1560" s="14">
        <v>467.87878787878799</v>
      </c>
      <c r="R1560" s="2">
        <v>15578</v>
      </c>
      <c r="S1560" s="27">
        <v>5.6946292532424808E-2</v>
      </c>
      <c r="T1560" s="14">
        <v>515.75756799999999</v>
      </c>
      <c r="V1560" t="s">
        <v>173</v>
      </c>
      <c r="W1560" t="s">
        <v>173</v>
      </c>
      <c r="X1560" t="s">
        <v>173</v>
      </c>
      <c r="Y1560" s="2">
        <v>1055645</v>
      </c>
      <c r="Z1560" s="27">
        <v>8.3000000000000004E-2</v>
      </c>
      <c r="AA1560" s="14">
        <v>4907.88</v>
      </c>
      <c r="AB1560" s="2">
        <v>1077380</v>
      </c>
      <c r="AC1560" s="27">
        <v>8.2000000000000003E-2</v>
      </c>
      <c r="AD1560" s="14">
        <v>4554.55</v>
      </c>
    </row>
    <row r="1561" spans="1:30" x14ac:dyDescent="0.3">
      <c r="A1561" t="s">
        <v>2064</v>
      </c>
      <c r="B1561" t="s">
        <v>173</v>
      </c>
      <c r="C1561" t="s">
        <v>173</v>
      </c>
      <c r="D1561" t="s">
        <v>173</v>
      </c>
      <c r="E1561" s="2">
        <v>78</v>
      </c>
      <c r="F1561" s="299">
        <v>2.7464788732394368E-2</v>
      </c>
      <c r="G1561" s="14">
        <v>29.696969696969699</v>
      </c>
      <c r="H1561" s="2">
        <v>162</v>
      </c>
      <c r="I1561" s="299">
        <v>5.5233549266962154E-2</v>
      </c>
      <c r="J1561" s="14">
        <v>51.515152</v>
      </c>
      <c r="L1561" t="s">
        <v>173</v>
      </c>
      <c r="M1561" t="s">
        <v>173</v>
      </c>
      <c r="N1561" t="s">
        <v>173</v>
      </c>
      <c r="O1561" s="2">
        <v>6110</v>
      </c>
      <c r="P1561" s="27">
        <v>2.3527146707739699E-2</v>
      </c>
      <c r="Q1561" s="14">
        <v>254.54545454545399</v>
      </c>
      <c r="R1561" s="2">
        <v>6618</v>
      </c>
      <c r="S1561" s="27">
        <v>2.4192487095877992E-2</v>
      </c>
      <c r="T1561" s="14">
        <v>412.121216</v>
      </c>
      <c r="V1561" t="s">
        <v>173</v>
      </c>
      <c r="W1561" t="s">
        <v>173</v>
      </c>
      <c r="X1561" t="s">
        <v>173</v>
      </c>
      <c r="Y1561" s="2">
        <v>427434</v>
      </c>
      <c r="Z1561" s="27">
        <v>3.4000000000000002E-2</v>
      </c>
      <c r="AA1561" s="14">
        <v>2843.64</v>
      </c>
      <c r="AB1561" s="2">
        <v>430809</v>
      </c>
      <c r="AC1561" s="27">
        <v>3.3000000000000002E-2</v>
      </c>
      <c r="AD1561" s="14">
        <v>3297.58</v>
      </c>
    </row>
    <row r="1562" spans="1:30" x14ac:dyDescent="0.3">
      <c r="A1562" t="s">
        <v>2065</v>
      </c>
      <c r="B1562" t="s">
        <v>173</v>
      </c>
      <c r="C1562" t="s">
        <v>173</v>
      </c>
      <c r="D1562" t="s">
        <v>173</v>
      </c>
      <c r="E1562" s="2">
        <v>40</v>
      </c>
      <c r="F1562" s="299">
        <v>1.4084507042253521E-2</v>
      </c>
      <c r="G1562" s="14">
        <v>16.969696969696901</v>
      </c>
      <c r="H1562" s="2">
        <v>111</v>
      </c>
      <c r="I1562" s="299">
        <v>3.7845209682918511E-2</v>
      </c>
      <c r="J1562" s="14">
        <v>44.848483999999999</v>
      </c>
      <c r="L1562" t="s">
        <v>173</v>
      </c>
      <c r="M1562" t="s">
        <v>173</v>
      </c>
      <c r="N1562" t="s">
        <v>173</v>
      </c>
      <c r="O1562" s="2">
        <v>4983</v>
      </c>
      <c r="P1562" s="27">
        <v>1.9187524066230265E-2</v>
      </c>
      <c r="Q1562" s="14">
        <v>284.84848484848402</v>
      </c>
      <c r="R1562" s="2">
        <v>5119</v>
      </c>
      <c r="S1562" s="27">
        <v>1.8712804690812851E-2</v>
      </c>
      <c r="T1562" s="14">
        <v>326.66665599999999</v>
      </c>
      <c r="V1562" t="s">
        <v>173</v>
      </c>
      <c r="W1562" t="s">
        <v>173</v>
      </c>
      <c r="X1562" t="s">
        <v>173</v>
      </c>
      <c r="Y1562" s="2">
        <v>556226</v>
      </c>
      <c r="Z1562" s="27">
        <v>4.3999999999999997E-2</v>
      </c>
      <c r="AA1562" s="14">
        <v>3364.85</v>
      </c>
      <c r="AB1562" s="2">
        <v>573626</v>
      </c>
      <c r="AC1562" s="27">
        <v>4.3999999999999997E-2</v>
      </c>
      <c r="AD1562" s="14">
        <v>3494.55</v>
      </c>
    </row>
    <row r="1563" spans="1:30" x14ac:dyDescent="0.3">
      <c r="A1563" t="s">
        <v>1588</v>
      </c>
      <c r="B1563" t="s">
        <v>173</v>
      </c>
      <c r="C1563" t="s">
        <v>173</v>
      </c>
      <c r="D1563" t="s">
        <v>173</v>
      </c>
      <c r="E1563" s="2">
        <v>1304</v>
      </c>
      <c r="F1563" s="299">
        <v>0.45915492957746479</v>
      </c>
      <c r="G1563" s="14">
        <v>90.909090909090907</v>
      </c>
      <c r="H1563" s="2">
        <v>1269</v>
      </c>
      <c r="I1563" s="299">
        <v>0.43266280259120354</v>
      </c>
      <c r="J1563" s="14">
        <v>113.939392</v>
      </c>
      <c r="L1563" t="s">
        <v>173</v>
      </c>
      <c r="M1563" t="s">
        <v>173</v>
      </c>
      <c r="N1563" t="s">
        <v>173</v>
      </c>
      <c r="O1563" s="2">
        <v>112575</v>
      </c>
      <c r="P1563" s="27">
        <v>0.43348093954562955</v>
      </c>
      <c r="Q1563" s="14">
        <v>1309.69696969696</v>
      </c>
      <c r="R1563" s="2">
        <v>112443</v>
      </c>
      <c r="S1563" s="27">
        <v>0.41104198043545015</v>
      </c>
      <c r="T1563" s="14">
        <v>1340</v>
      </c>
      <c r="V1563" t="s">
        <v>173</v>
      </c>
      <c r="W1563" t="s">
        <v>173</v>
      </c>
      <c r="X1563" t="s">
        <v>173</v>
      </c>
      <c r="Y1563" s="2">
        <v>5808625</v>
      </c>
      <c r="Z1563" s="27">
        <v>0.45700000000000002</v>
      </c>
      <c r="AA1563" s="14">
        <v>12618.79</v>
      </c>
      <c r="AB1563" s="2">
        <v>5861796</v>
      </c>
      <c r="AC1563" s="27">
        <v>0.44700000000000001</v>
      </c>
      <c r="AD1563" s="14">
        <v>12320</v>
      </c>
    </row>
    <row r="1564" spans="1:30" x14ac:dyDescent="0.3">
      <c r="A1564" t="s">
        <v>2056</v>
      </c>
      <c r="B1564" t="s">
        <v>173</v>
      </c>
      <c r="C1564" t="s">
        <v>173</v>
      </c>
      <c r="D1564" t="s">
        <v>173</v>
      </c>
      <c r="E1564" s="2">
        <v>0</v>
      </c>
      <c r="F1564" s="299">
        <v>0</v>
      </c>
      <c r="G1564" s="14">
        <v>11.5151515151515</v>
      </c>
      <c r="H1564" s="2">
        <v>17</v>
      </c>
      <c r="I1564" s="299">
        <v>5.7961131946812142E-3</v>
      </c>
      <c r="J1564" s="14">
        <v>16.363636</v>
      </c>
      <c r="L1564" t="s">
        <v>173</v>
      </c>
      <c r="M1564" t="s">
        <v>173</v>
      </c>
      <c r="N1564" t="s">
        <v>173</v>
      </c>
      <c r="O1564" s="2">
        <v>12</v>
      </c>
      <c r="P1564" s="27">
        <v>4.6207162110127073E-5</v>
      </c>
      <c r="Q1564" s="14">
        <v>10.909090909090899</v>
      </c>
      <c r="R1564" s="2">
        <v>2081</v>
      </c>
      <c r="S1564" s="27">
        <v>7.6072175349836966E-3</v>
      </c>
      <c r="T1564" s="14">
        <v>292.72726399999999</v>
      </c>
      <c r="V1564" t="s">
        <v>173</v>
      </c>
      <c r="W1564" t="s">
        <v>173</v>
      </c>
      <c r="X1564" t="s">
        <v>173</v>
      </c>
      <c r="Y1564" s="2">
        <v>3776</v>
      </c>
      <c r="Z1564" s="27">
        <v>0</v>
      </c>
      <c r="AA1564" s="14">
        <v>277.58</v>
      </c>
      <c r="AB1564" s="2">
        <v>134109</v>
      </c>
      <c r="AC1564" s="27">
        <v>0.01</v>
      </c>
      <c r="AD1564" s="14">
        <v>1898.79</v>
      </c>
    </row>
    <row r="1565" spans="1:30" x14ac:dyDescent="0.3">
      <c r="A1565" t="s">
        <v>2057</v>
      </c>
      <c r="B1565" t="s">
        <v>173</v>
      </c>
      <c r="C1565" t="s">
        <v>173</v>
      </c>
      <c r="D1565" t="s">
        <v>173</v>
      </c>
      <c r="E1565" s="2">
        <v>113</v>
      </c>
      <c r="F1565" s="299">
        <v>3.97887323943662E-2</v>
      </c>
      <c r="G1565" s="14">
        <v>44.848484848484802</v>
      </c>
      <c r="H1565" s="2">
        <v>33</v>
      </c>
      <c r="I1565" s="299">
        <v>1.125127855438118E-2</v>
      </c>
      <c r="J1565" s="14">
        <v>20.606059999999999</v>
      </c>
      <c r="L1565" t="s">
        <v>173</v>
      </c>
      <c r="M1565" t="s">
        <v>173</v>
      </c>
      <c r="N1565" t="s">
        <v>173</v>
      </c>
      <c r="O1565" s="2">
        <v>1386</v>
      </c>
      <c r="P1565" s="27">
        <v>5.3369272237196765E-3</v>
      </c>
      <c r="Q1565" s="14">
        <v>183.636363636363</v>
      </c>
      <c r="R1565" s="2">
        <v>2086</v>
      </c>
      <c r="S1565" s="27">
        <v>7.6254953281960549E-3</v>
      </c>
      <c r="T1565" s="14">
        <v>275.75756799999999</v>
      </c>
      <c r="V1565" t="s">
        <v>173</v>
      </c>
      <c r="W1565" t="s">
        <v>173</v>
      </c>
      <c r="X1565" t="s">
        <v>173</v>
      </c>
      <c r="Y1565" s="2">
        <v>62071</v>
      </c>
      <c r="Z1565" s="27">
        <v>5.0000000000000001E-3</v>
      </c>
      <c r="AA1565" s="14">
        <v>1123.6400000000001</v>
      </c>
      <c r="AB1565" s="2">
        <v>122304</v>
      </c>
      <c r="AC1565" s="27">
        <v>8.9999999999999993E-3</v>
      </c>
      <c r="AD1565" s="14">
        <v>1844.24</v>
      </c>
    </row>
    <row r="1566" spans="1:30" x14ac:dyDescent="0.3">
      <c r="A1566" t="s">
        <v>2058</v>
      </c>
      <c r="B1566" t="s">
        <v>173</v>
      </c>
      <c r="C1566" t="s">
        <v>173</v>
      </c>
      <c r="D1566" t="s">
        <v>173</v>
      </c>
      <c r="E1566" s="2">
        <v>281</v>
      </c>
      <c r="F1566" s="299">
        <v>9.8943661971830979E-2</v>
      </c>
      <c r="G1566" s="14">
        <v>75.757575757575694</v>
      </c>
      <c r="H1566" s="2">
        <v>344</v>
      </c>
      <c r="I1566" s="299">
        <v>0.11728605523354926</v>
      </c>
      <c r="J1566" s="14">
        <v>84.848489999999998</v>
      </c>
      <c r="L1566" t="s">
        <v>173</v>
      </c>
      <c r="M1566" t="s">
        <v>173</v>
      </c>
      <c r="N1566" t="s">
        <v>173</v>
      </c>
      <c r="O1566" s="2">
        <v>17368</v>
      </c>
      <c r="P1566" s="27">
        <v>6.6877165960723906E-2</v>
      </c>
      <c r="Q1566" s="14">
        <v>557.57575757575705</v>
      </c>
      <c r="R1566" s="2">
        <v>15550</v>
      </c>
      <c r="S1566" s="27">
        <v>5.6843936890435598E-2</v>
      </c>
      <c r="T1566" s="14">
        <v>743.63635299999999</v>
      </c>
      <c r="V1566" t="s">
        <v>173</v>
      </c>
      <c r="W1566" t="s">
        <v>173</v>
      </c>
      <c r="X1566" t="s">
        <v>173</v>
      </c>
      <c r="Y1566" s="2">
        <v>579517</v>
      </c>
      <c r="Z1566" s="27">
        <v>4.5999999999999999E-2</v>
      </c>
      <c r="AA1566" s="14">
        <v>2951.52</v>
      </c>
      <c r="AB1566" s="2">
        <v>508460</v>
      </c>
      <c r="AC1566" s="27">
        <v>3.9E-2</v>
      </c>
      <c r="AD1566" s="14">
        <v>3530.3</v>
      </c>
    </row>
    <row r="1567" spans="1:30" x14ac:dyDescent="0.3">
      <c r="A1567" t="s">
        <v>2059</v>
      </c>
      <c r="B1567" t="s">
        <v>173</v>
      </c>
      <c r="C1567" t="s">
        <v>173</v>
      </c>
      <c r="D1567" t="s">
        <v>173</v>
      </c>
      <c r="E1567" s="2">
        <v>237</v>
      </c>
      <c r="F1567" s="299">
        <v>8.3450704225352113E-2</v>
      </c>
      <c r="G1567" s="14">
        <v>67.272727272727195</v>
      </c>
      <c r="H1567" s="2">
        <v>136</v>
      </c>
      <c r="I1567" s="299">
        <v>4.6368905557449713E-2</v>
      </c>
      <c r="J1567" s="14">
        <v>63.030304000000001</v>
      </c>
      <c r="L1567" t="s">
        <v>173</v>
      </c>
      <c r="M1567" t="s">
        <v>173</v>
      </c>
      <c r="N1567" t="s">
        <v>173</v>
      </c>
      <c r="O1567" s="2">
        <v>13709</v>
      </c>
      <c r="P1567" s="27">
        <v>5.2787832113977667E-2</v>
      </c>
      <c r="Q1567" s="14">
        <v>512.72727272727195</v>
      </c>
      <c r="R1567" s="2">
        <v>15048</v>
      </c>
      <c r="S1567" s="27">
        <v>5.5008846451914784E-2</v>
      </c>
      <c r="T1567" s="14">
        <v>684.84849999999994</v>
      </c>
      <c r="V1567" t="s">
        <v>173</v>
      </c>
      <c r="W1567" t="s">
        <v>173</v>
      </c>
      <c r="X1567" t="s">
        <v>173</v>
      </c>
      <c r="Y1567" s="2">
        <v>583833</v>
      </c>
      <c r="Z1567" s="27">
        <v>4.5999999999999999E-2</v>
      </c>
      <c r="AA1567" s="14">
        <v>3413.33</v>
      </c>
      <c r="AB1567" s="2">
        <v>637220</v>
      </c>
      <c r="AC1567" s="27">
        <v>4.9000000000000002E-2</v>
      </c>
      <c r="AD1567" s="14">
        <v>5055.1499999999996</v>
      </c>
    </row>
    <row r="1568" spans="1:30" x14ac:dyDescent="0.3">
      <c r="A1568" t="s">
        <v>2060</v>
      </c>
      <c r="B1568" t="s">
        <v>173</v>
      </c>
      <c r="C1568" t="s">
        <v>173</v>
      </c>
      <c r="D1568" t="s">
        <v>173</v>
      </c>
      <c r="E1568" s="2">
        <v>180</v>
      </c>
      <c r="F1568" s="299">
        <v>6.3380281690140844E-2</v>
      </c>
      <c r="G1568" s="14">
        <v>43.030303030303003</v>
      </c>
      <c r="H1568" s="2">
        <v>282</v>
      </c>
      <c r="I1568" s="299">
        <v>9.6147289464711905E-2</v>
      </c>
      <c r="J1568" s="14">
        <v>53.939392099999999</v>
      </c>
      <c r="L1568" t="s">
        <v>173</v>
      </c>
      <c r="M1568" t="s">
        <v>173</v>
      </c>
      <c r="N1568" t="s">
        <v>173</v>
      </c>
      <c r="O1568" s="2">
        <v>18286</v>
      </c>
      <c r="P1568" s="27">
        <v>7.041201386214864E-2</v>
      </c>
      <c r="Q1568" s="14">
        <v>623.030303030303</v>
      </c>
      <c r="R1568" s="2">
        <v>19249</v>
      </c>
      <c r="S1568" s="27">
        <v>7.0365848308938578E-2</v>
      </c>
      <c r="T1568" s="14">
        <v>819.39390000000003</v>
      </c>
      <c r="V1568" t="s">
        <v>173</v>
      </c>
      <c r="W1568" t="s">
        <v>173</v>
      </c>
      <c r="X1568" t="s">
        <v>173</v>
      </c>
      <c r="Y1568" s="2">
        <v>885709</v>
      </c>
      <c r="Z1568" s="27">
        <v>7.0000000000000007E-2</v>
      </c>
      <c r="AA1568" s="14">
        <v>4766.67</v>
      </c>
      <c r="AB1568" s="2">
        <v>898705</v>
      </c>
      <c r="AC1568" s="27">
        <v>6.9000000000000006E-2</v>
      </c>
      <c r="AD1568" s="14">
        <v>4532.12</v>
      </c>
    </row>
    <row r="1569" spans="1:31" x14ac:dyDescent="0.3">
      <c r="A1569" t="s">
        <v>2061</v>
      </c>
      <c r="B1569" t="s">
        <v>173</v>
      </c>
      <c r="C1569" t="s">
        <v>173</v>
      </c>
      <c r="D1569" t="s">
        <v>173</v>
      </c>
      <c r="E1569" s="2">
        <v>259</v>
      </c>
      <c r="F1569" s="299">
        <v>9.1197183098591553E-2</v>
      </c>
      <c r="G1569" s="14">
        <v>54.545454545454497</v>
      </c>
      <c r="H1569" s="2">
        <v>191</v>
      </c>
      <c r="I1569" s="299">
        <v>6.5121036481418343E-2</v>
      </c>
      <c r="J1569" s="14">
        <v>67.878784199999998</v>
      </c>
      <c r="L1569" t="s">
        <v>173</v>
      </c>
      <c r="M1569" t="s">
        <v>173</v>
      </c>
      <c r="N1569" t="s">
        <v>173</v>
      </c>
      <c r="O1569" s="2">
        <v>22437</v>
      </c>
      <c r="P1569" s="27">
        <v>8.6395841355410091E-2</v>
      </c>
      <c r="Q1569" s="14">
        <v>633.33333333333303</v>
      </c>
      <c r="R1569" s="2">
        <v>20698</v>
      </c>
      <c r="S1569" s="27">
        <v>7.566275278188013E-2</v>
      </c>
      <c r="T1569" s="14">
        <v>779.39390000000003</v>
      </c>
      <c r="V1569" t="s">
        <v>173</v>
      </c>
      <c r="W1569" t="s">
        <v>173</v>
      </c>
      <c r="X1569" t="s">
        <v>173</v>
      </c>
      <c r="Y1569" s="2">
        <v>1144283</v>
      </c>
      <c r="Z1569" s="27">
        <v>0.09</v>
      </c>
      <c r="AA1569" s="14">
        <v>5269.09</v>
      </c>
      <c r="AB1569" s="2">
        <v>1114211</v>
      </c>
      <c r="AC1569" s="27">
        <v>8.5000000000000006E-2</v>
      </c>
      <c r="AD1569" s="14">
        <v>5350.91</v>
      </c>
    </row>
    <row r="1570" spans="1:31" x14ac:dyDescent="0.3">
      <c r="A1570" t="s">
        <v>2062</v>
      </c>
      <c r="B1570" t="s">
        <v>173</v>
      </c>
      <c r="C1570" t="s">
        <v>173</v>
      </c>
      <c r="D1570" t="s">
        <v>173</v>
      </c>
      <c r="E1570" s="2">
        <v>70</v>
      </c>
      <c r="F1570" s="299">
        <v>2.464788732394366E-2</v>
      </c>
      <c r="G1570" s="14">
        <v>22.424242424242401</v>
      </c>
      <c r="H1570" s="2">
        <v>96</v>
      </c>
      <c r="I1570" s="299">
        <v>3.2730992158199794E-2</v>
      </c>
      <c r="J1570" s="14">
        <v>35.151516000000001</v>
      </c>
      <c r="L1570" t="s">
        <v>173</v>
      </c>
      <c r="M1570" t="s">
        <v>173</v>
      </c>
      <c r="N1570" t="s">
        <v>173</v>
      </c>
      <c r="O1570" s="2">
        <v>13124</v>
      </c>
      <c r="P1570" s="27">
        <v>5.053523296110897E-2</v>
      </c>
      <c r="Q1570" s="14">
        <v>531.51515151515105</v>
      </c>
      <c r="R1570" s="2">
        <v>13566</v>
      </c>
      <c r="S1570" s="27">
        <v>4.959130854377166E-2</v>
      </c>
      <c r="T1570" s="14">
        <v>677.57574499999998</v>
      </c>
      <c r="V1570" t="s">
        <v>173</v>
      </c>
      <c r="W1570" t="s">
        <v>173</v>
      </c>
      <c r="X1570" t="s">
        <v>173</v>
      </c>
      <c r="Y1570" s="2">
        <v>830066</v>
      </c>
      <c r="Z1570" s="27">
        <v>6.5000000000000002E-2</v>
      </c>
      <c r="AA1570" s="14">
        <v>4361.21</v>
      </c>
      <c r="AB1570" s="2">
        <v>834432</v>
      </c>
      <c r="AC1570" s="27">
        <v>6.4000000000000001E-2</v>
      </c>
      <c r="AD1570" s="14">
        <v>4224.24</v>
      </c>
    </row>
    <row r="1571" spans="1:31" x14ac:dyDescent="0.3">
      <c r="A1571" t="s">
        <v>2063</v>
      </c>
      <c r="B1571" t="s">
        <v>173</v>
      </c>
      <c r="C1571" t="s">
        <v>173</v>
      </c>
      <c r="D1571" t="s">
        <v>173</v>
      </c>
      <c r="E1571" s="2">
        <v>86</v>
      </c>
      <c r="F1571" s="299">
        <v>3.0281690140845072E-2</v>
      </c>
      <c r="G1571" s="14">
        <v>32.727272727272698</v>
      </c>
      <c r="H1571" s="2">
        <v>10</v>
      </c>
      <c r="I1571" s="299">
        <v>3.4094783498124785E-3</v>
      </c>
      <c r="J1571" s="14">
        <v>10.30303</v>
      </c>
      <c r="L1571" t="s">
        <v>173</v>
      </c>
      <c r="M1571" t="s">
        <v>173</v>
      </c>
      <c r="N1571" t="s">
        <v>173</v>
      </c>
      <c r="O1571" s="2">
        <v>12744</v>
      </c>
      <c r="P1571" s="27">
        <v>4.9072006160954945E-2</v>
      </c>
      <c r="Q1571" s="14">
        <v>468.48484848484799</v>
      </c>
      <c r="R1571" s="2">
        <v>12511</v>
      </c>
      <c r="S1571" s="27">
        <v>4.5734694175963972E-2</v>
      </c>
      <c r="T1571" s="14">
        <v>634.54549999999995</v>
      </c>
      <c r="V1571" t="s">
        <v>173</v>
      </c>
      <c r="W1571" t="s">
        <v>173</v>
      </c>
      <c r="X1571" t="s">
        <v>173</v>
      </c>
      <c r="Y1571" s="2">
        <v>725271</v>
      </c>
      <c r="Z1571" s="27">
        <v>5.7000000000000002E-2</v>
      </c>
      <c r="AA1571" s="14">
        <v>4264.24</v>
      </c>
      <c r="AB1571" s="2">
        <v>689973</v>
      </c>
      <c r="AC1571" s="27">
        <v>5.2999999999999999E-2</v>
      </c>
      <c r="AD1571" s="14">
        <v>4106.0600000000004</v>
      </c>
    </row>
    <row r="1572" spans="1:31" x14ac:dyDescent="0.3">
      <c r="A1572" t="s">
        <v>2064</v>
      </c>
      <c r="B1572" t="s">
        <v>173</v>
      </c>
      <c r="C1572" t="s">
        <v>173</v>
      </c>
      <c r="D1572" t="s">
        <v>173</v>
      </c>
      <c r="E1572" s="2">
        <v>64</v>
      </c>
      <c r="F1572" s="299">
        <v>2.2535211267605635E-2</v>
      </c>
      <c r="G1572" s="14">
        <v>26.6666666666666</v>
      </c>
      <c r="H1572" s="2">
        <v>97</v>
      </c>
      <c r="I1572" s="299">
        <v>3.3071939993181046E-2</v>
      </c>
      <c r="J1572" s="14">
        <v>48.484848</v>
      </c>
      <c r="L1572" t="s">
        <v>173</v>
      </c>
      <c r="M1572" t="s">
        <v>173</v>
      </c>
      <c r="N1572" t="s">
        <v>173</v>
      </c>
      <c r="O1572" s="2">
        <v>7341</v>
      </c>
      <c r="P1572" s="27">
        <v>2.8267231420870235E-2</v>
      </c>
      <c r="Q1572" s="14">
        <v>406.666666666666</v>
      </c>
      <c r="R1572" s="2">
        <v>5453</v>
      </c>
      <c r="S1572" s="27">
        <v>1.9933761277398411E-2</v>
      </c>
      <c r="T1572" s="14">
        <v>371.51513699999998</v>
      </c>
      <c r="V1572" t="s">
        <v>173</v>
      </c>
      <c r="W1572" t="s">
        <v>173</v>
      </c>
      <c r="X1572" t="s">
        <v>173</v>
      </c>
      <c r="Y1572" s="2">
        <v>370809</v>
      </c>
      <c r="Z1572" s="27">
        <v>2.9000000000000001E-2</v>
      </c>
      <c r="AA1572" s="14">
        <v>2642.42</v>
      </c>
      <c r="AB1572" s="2">
        <v>332220</v>
      </c>
      <c r="AC1572" s="27">
        <v>2.5000000000000001E-2</v>
      </c>
      <c r="AD1572" s="14">
        <v>2572.12</v>
      </c>
    </row>
    <row r="1573" spans="1:31" x14ac:dyDescent="0.3">
      <c r="A1573" t="s">
        <v>2065</v>
      </c>
      <c r="B1573" t="s">
        <v>173</v>
      </c>
      <c r="C1573" t="s">
        <v>173</v>
      </c>
      <c r="D1573" t="s">
        <v>173</v>
      </c>
      <c r="E1573" s="2">
        <v>14</v>
      </c>
      <c r="F1573" s="299">
        <v>4.9295774647887328E-3</v>
      </c>
      <c r="G1573" s="14">
        <v>10.303030303030299</v>
      </c>
      <c r="H1573" s="2">
        <v>63</v>
      </c>
      <c r="I1573" s="299">
        <v>2.1479713603818614E-2</v>
      </c>
      <c r="J1573" s="14">
        <v>29.090910000000001</v>
      </c>
      <c r="L1573" t="s">
        <v>173</v>
      </c>
      <c r="M1573" t="s">
        <v>173</v>
      </c>
      <c r="N1573" t="s">
        <v>173</v>
      </c>
      <c r="O1573" s="2">
        <v>6168</v>
      </c>
      <c r="P1573" s="27">
        <v>2.3750481324605315E-2</v>
      </c>
      <c r="Q1573" s="14">
        <v>406.666666666666</v>
      </c>
      <c r="R1573" s="2">
        <v>6201</v>
      </c>
      <c r="S1573" s="27">
        <v>2.2668119141967275E-2</v>
      </c>
      <c r="T1573" s="14">
        <v>519.39390000000003</v>
      </c>
      <c r="V1573" t="s">
        <v>173</v>
      </c>
      <c r="W1573" t="s">
        <v>173</v>
      </c>
      <c r="X1573" t="s">
        <v>173</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3"/>
      <c r="Q1574" s="14"/>
      <c r="R1574" s="2"/>
      <c r="S1574" s="213"/>
      <c r="T1574" s="14"/>
      <c r="Y1574" s="2"/>
      <c r="Z1574" s="213"/>
      <c r="AA1574" s="14"/>
      <c r="AB1574" s="2"/>
      <c r="AC1574" s="213"/>
      <c r="AD1574" s="14"/>
    </row>
    <row r="1575" spans="1:31" ht="14.4" customHeight="1" x14ac:dyDescent="0.3">
      <c r="A1575" s="297" t="s">
        <v>2066</v>
      </c>
      <c r="B1575" s="297"/>
      <c r="C1575" s="297"/>
      <c r="D1575" s="297"/>
      <c r="E1575" s="297"/>
      <c r="F1575" s="297"/>
      <c r="G1575" s="297"/>
      <c r="H1575" s="297"/>
      <c r="I1575" s="297"/>
      <c r="J1575" s="297"/>
      <c r="K1575" s="297"/>
      <c r="L1575" s="304"/>
      <c r="M1575" s="304"/>
      <c r="N1575" s="304"/>
      <c r="O1575" s="304"/>
      <c r="P1575" s="304"/>
      <c r="Q1575" s="304"/>
      <c r="R1575" s="304"/>
      <c r="S1575" s="304"/>
      <c r="T1575" s="304"/>
      <c r="U1575" s="304"/>
      <c r="V1575" s="208"/>
      <c r="W1575" s="208"/>
      <c r="X1575" s="208"/>
      <c r="Y1575" s="208"/>
      <c r="Z1575" s="208"/>
      <c r="AA1575" s="208"/>
      <c r="AB1575" s="208"/>
      <c r="AC1575" s="208"/>
      <c r="AD1575" s="208"/>
      <c r="AE1575" s="208"/>
    </row>
    <row r="1576" spans="1:31" x14ac:dyDescent="0.3">
      <c r="B1576" t="s">
        <v>173</v>
      </c>
      <c r="C1576" t="s">
        <v>173</v>
      </c>
      <c r="D1576" t="s">
        <v>173</v>
      </c>
      <c r="E1576" t="s">
        <v>173</v>
      </c>
      <c r="F1576" t="s">
        <v>173</v>
      </c>
      <c r="G1576" t="s">
        <v>173</v>
      </c>
      <c r="H1576" s="298" t="s">
        <v>1703</v>
      </c>
      <c r="I1576" s="298"/>
      <c r="J1576" s="298" t="s">
        <v>1704</v>
      </c>
      <c r="K1576" t="s">
        <v>173</v>
      </c>
      <c r="L1576" s="200" t="s">
        <v>173</v>
      </c>
      <c r="M1576" s="200" t="s">
        <v>173</v>
      </c>
      <c r="N1576" s="200" t="s">
        <v>173</v>
      </c>
      <c r="O1576" s="200" t="s">
        <v>173</v>
      </c>
      <c r="P1576" s="200" t="s">
        <v>173</v>
      </c>
      <c r="Q1576" s="200" t="s">
        <v>173</v>
      </c>
      <c r="R1576" s="305" t="s">
        <v>1703</v>
      </c>
      <c r="S1576" s="306"/>
      <c r="T1576" s="306" t="s">
        <v>1704</v>
      </c>
      <c r="U1576" s="200" t="s">
        <v>173</v>
      </c>
      <c r="V1576" s="200" t="s">
        <v>173</v>
      </c>
      <c r="W1576" s="200" t="s">
        <v>173</v>
      </c>
      <c r="X1576" s="200" t="s">
        <v>173</v>
      </c>
      <c r="Y1576" s="200" t="s">
        <v>173</v>
      </c>
      <c r="Z1576" s="200" t="s">
        <v>173</v>
      </c>
      <c r="AA1576" s="200" t="s">
        <v>173</v>
      </c>
      <c r="AB1576" s="209" t="s">
        <v>1703</v>
      </c>
      <c r="AC1576" s="210"/>
      <c r="AD1576" s="210" t="s">
        <v>1704</v>
      </c>
      <c r="AE1576" s="201" t="s">
        <v>173</v>
      </c>
    </row>
    <row r="1577" spans="1:31" x14ac:dyDescent="0.3">
      <c r="A1577" t="s">
        <v>181</v>
      </c>
      <c r="B1577" t="s">
        <v>173</v>
      </c>
      <c r="C1577" t="s">
        <v>173</v>
      </c>
      <c r="D1577" t="s">
        <v>173</v>
      </c>
      <c r="E1577" t="s">
        <v>173</v>
      </c>
      <c r="F1577" t="s">
        <v>173</v>
      </c>
      <c r="G1577" t="s">
        <v>173</v>
      </c>
      <c r="H1577" s="2">
        <v>2933</v>
      </c>
      <c r="I1577" t="s">
        <v>173</v>
      </c>
      <c r="J1577" s="14">
        <v>105.454544</v>
      </c>
      <c r="L1577" s="197" t="s">
        <v>173</v>
      </c>
      <c r="M1577" s="197" t="s">
        <v>173</v>
      </c>
      <c r="N1577" s="197" t="s">
        <v>173</v>
      </c>
      <c r="O1577" s="197" t="s">
        <v>173</v>
      </c>
      <c r="P1577" s="197" t="s">
        <v>173</v>
      </c>
      <c r="Q1577" s="197" t="s">
        <v>173</v>
      </c>
      <c r="R1577" s="198">
        <v>273556</v>
      </c>
      <c r="S1577" s="197" t="s">
        <v>173</v>
      </c>
      <c r="T1577" s="197">
        <v>804.24243200000001</v>
      </c>
      <c r="U1577" s="197"/>
      <c r="V1577" s="197" t="s">
        <v>173</v>
      </c>
      <c r="W1577" s="197" t="s">
        <v>173</v>
      </c>
      <c r="X1577" s="197" t="s">
        <v>173</v>
      </c>
      <c r="Y1577" s="197" t="s">
        <v>173</v>
      </c>
      <c r="Z1577" s="197" t="s">
        <v>173</v>
      </c>
      <c r="AA1577" s="197" t="s">
        <v>173</v>
      </c>
      <c r="AB1577" s="198">
        <v>13103114</v>
      </c>
      <c r="AC1577" s="197" t="s">
        <v>173</v>
      </c>
      <c r="AD1577" s="199">
        <v>11237.58</v>
      </c>
      <c r="AE1577" s="202"/>
    </row>
    <row r="1578" spans="1:31" x14ac:dyDescent="0.3">
      <c r="A1578" t="s">
        <v>2067</v>
      </c>
      <c r="B1578" t="s">
        <v>173</v>
      </c>
      <c r="C1578" t="s">
        <v>173</v>
      </c>
      <c r="D1578" t="s">
        <v>173</v>
      </c>
      <c r="E1578" t="s">
        <v>173</v>
      </c>
      <c r="F1578" t="s">
        <v>173</v>
      </c>
      <c r="G1578" t="s">
        <v>173</v>
      </c>
      <c r="H1578" s="2">
        <v>1741</v>
      </c>
      <c r="I1578" s="299">
        <v>0.59359018070235259</v>
      </c>
      <c r="J1578" s="14">
        <v>125.454544</v>
      </c>
      <c r="L1578" s="197" t="s">
        <v>173</v>
      </c>
      <c r="M1578" s="197" t="s">
        <v>173</v>
      </c>
      <c r="N1578" s="197" t="s">
        <v>173</v>
      </c>
      <c r="O1578" s="197" t="s">
        <v>173</v>
      </c>
      <c r="P1578" s="197" t="s">
        <v>173</v>
      </c>
      <c r="Q1578" s="197" t="s">
        <v>173</v>
      </c>
      <c r="R1578" s="198">
        <v>138061</v>
      </c>
      <c r="S1578" s="220">
        <v>0.50469008173829122</v>
      </c>
      <c r="T1578" s="199">
        <v>1253.9394500000001</v>
      </c>
      <c r="U1578" s="197"/>
      <c r="V1578" s="197" t="s">
        <v>173</v>
      </c>
      <c r="W1578" s="197" t="s">
        <v>173</v>
      </c>
      <c r="X1578" s="197" t="s">
        <v>173</v>
      </c>
      <c r="Y1578" s="197" t="s">
        <v>173</v>
      </c>
      <c r="Z1578" s="197" t="s">
        <v>173</v>
      </c>
      <c r="AA1578" s="197" t="s">
        <v>173</v>
      </c>
      <c r="AB1578" s="198">
        <v>6510580</v>
      </c>
      <c r="AC1578" s="295">
        <v>0.497</v>
      </c>
      <c r="AD1578" s="199">
        <v>17161.21</v>
      </c>
      <c r="AE1578" s="202"/>
    </row>
    <row r="1579" spans="1:31" x14ac:dyDescent="0.3">
      <c r="A1579" t="s">
        <v>2068</v>
      </c>
      <c r="B1579" t="s">
        <v>173</v>
      </c>
      <c r="C1579" t="s">
        <v>173</v>
      </c>
      <c r="D1579" t="s">
        <v>173</v>
      </c>
      <c r="E1579" t="s">
        <v>173</v>
      </c>
      <c r="F1579" t="s">
        <v>173</v>
      </c>
      <c r="G1579" t="s">
        <v>173</v>
      </c>
      <c r="H1579" s="2">
        <v>1182</v>
      </c>
      <c r="I1579" s="299">
        <v>0.40300034094783499</v>
      </c>
      <c r="J1579" s="14">
        <v>113.939392</v>
      </c>
      <c r="L1579" s="197" t="s">
        <v>173</v>
      </c>
      <c r="M1579" s="197" t="s">
        <v>173</v>
      </c>
      <c r="N1579" s="197" t="s">
        <v>173</v>
      </c>
      <c r="O1579" s="197" t="s">
        <v>173</v>
      </c>
      <c r="P1579" s="197" t="s">
        <v>173</v>
      </c>
      <c r="Q1579" s="197" t="s">
        <v>173</v>
      </c>
      <c r="R1579" s="198">
        <v>67710</v>
      </c>
      <c r="S1579" s="220">
        <v>0.24751787568176167</v>
      </c>
      <c r="T1579" s="199">
        <v>1043.03027</v>
      </c>
      <c r="U1579" s="197"/>
      <c r="V1579" s="197" t="s">
        <v>173</v>
      </c>
      <c r="W1579" s="197" t="s">
        <v>173</v>
      </c>
      <c r="X1579" s="197" t="s">
        <v>173</v>
      </c>
      <c r="Y1579" s="197" t="s">
        <v>173</v>
      </c>
      <c r="Z1579" s="197" t="s">
        <v>173</v>
      </c>
      <c r="AA1579" s="197" t="s">
        <v>173</v>
      </c>
      <c r="AB1579" s="198">
        <v>2784123</v>
      </c>
      <c r="AC1579" s="295">
        <v>0.21199999999999999</v>
      </c>
      <c r="AD1579" s="199">
        <v>12146.67</v>
      </c>
      <c r="AE1579" s="202"/>
    </row>
    <row r="1580" spans="1:31" x14ac:dyDescent="0.3">
      <c r="A1580" t="s">
        <v>2069</v>
      </c>
      <c r="B1580" t="s">
        <v>173</v>
      </c>
      <c r="C1580" t="s">
        <v>173</v>
      </c>
      <c r="D1580" t="s">
        <v>173</v>
      </c>
      <c r="E1580" t="s">
        <v>173</v>
      </c>
      <c r="F1580" t="s">
        <v>173</v>
      </c>
      <c r="G1580" t="s">
        <v>173</v>
      </c>
      <c r="H1580" s="2">
        <v>559</v>
      </c>
      <c r="I1580" s="299">
        <v>0.19058983975451757</v>
      </c>
      <c r="J1580" s="14">
        <v>86.060609999999997</v>
      </c>
      <c r="L1580" s="197" t="s">
        <v>173</v>
      </c>
      <c r="M1580" s="197" t="s">
        <v>173</v>
      </c>
      <c r="N1580" s="197" t="s">
        <v>173</v>
      </c>
      <c r="O1580" s="197" t="s">
        <v>173</v>
      </c>
      <c r="P1580" s="197" t="s">
        <v>173</v>
      </c>
      <c r="Q1580" s="197" t="s">
        <v>173</v>
      </c>
      <c r="R1580" s="198">
        <v>70351</v>
      </c>
      <c r="S1580" s="220">
        <v>0.25717220605652957</v>
      </c>
      <c r="T1580" s="197">
        <v>1112.12122</v>
      </c>
      <c r="U1580" s="197"/>
      <c r="V1580" s="197" t="s">
        <v>173</v>
      </c>
      <c r="W1580" s="197" t="s">
        <v>173</v>
      </c>
      <c r="X1580" s="197" t="s">
        <v>173</v>
      </c>
      <c r="Y1580" s="197" t="s">
        <v>173</v>
      </c>
      <c r="Z1580" s="197" t="s">
        <v>173</v>
      </c>
      <c r="AA1580" s="197" t="s">
        <v>173</v>
      </c>
      <c r="AB1580" s="198">
        <v>3726457</v>
      </c>
      <c r="AC1580" s="295">
        <v>0.28399999999999997</v>
      </c>
      <c r="AD1580" s="199">
        <v>8318.18</v>
      </c>
      <c r="AE1580" s="202"/>
    </row>
    <row r="1581" spans="1:31" x14ac:dyDescent="0.3">
      <c r="A1581" t="s">
        <v>2070</v>
      </c>
      <c r="B1581" t="s">
        <v>173</v>
      </c>
      <c r="C1581" t="s">
        <v>173</v>
      </c>
      <c r="D1581" t="s">
        <v>173</v>
      </c>
      <c r="E1581" t="s">
        <v>173</v>
      </c>
      <c r="F1581" t="s">
        <v>173</v>
      </c>
      <c r="G1581" t="s">
        <v>173</v>
      </c>
      <c r="H1581" s="2">
        <v>113</v>
      </c>
      <c r="I1581" s="299">
        <v>3.8527105352881008E-2</v>
      </c>
      <c r="J1581" s="14">
        <v>49.0909081</v>
      </c>
      <c r="L1581" s="197" t="s">
        <v>173</v>
      </c>
      <c r="M1581" s="197" t="s">
        <v>173</v>
      </c>
      <c r="N1581" s="197" t="s">
        <v>173</v>
      </c>
      <c r="O1581" s="197" t="s">
        <v>173</v>
      </c>
      <c r="P1581" s="197" t="s">
        <v>173</v>
      </c>
      <c r="Q1581" s="197" t="s">
        <v>173</v>
      </c>
      <c r="R1581" s="198">
        <v>22789</v>
      </c>
      <c r="S1581" s="220">
        <v>8.3306525903288547E-2</v>
      </c>
      <c r="T1581" s="197">
        <v>849.69695999999999</v>
      </c>
      <c r="U1581" s="197"/>
      <c r="V1581" s="197" t="s">
        <v>173</v>
      </c>
      <c r="W1581" s="197" t="s">
        <v>173</v>
      </c>
      <c r="X1581" s="197" t="s">
        <v>173</v>
      </c>
      <c r="Y1581" s="197" t="s">
        <v>173</v>
      </c>
      <c r="Z1581" s="197" t="s">
        <v>173</v>
      </c>
      <c r="AA1581" s="197" t="s">
        <v>173</v>
      </c>
      <c r="AB1581" s="198">
        <v>896192</v>
      </c>
      <c r="AC1581" s="295">
        <v>6.8000000000000005E-2</v>
      </c>
      <c r="AD1581" s="199">
        <v>4660</v>
      </c>
      <c r="AE1581" s="202"/>
    </row>
    <row r="1582" spans="1:31" x14ac:dyDescent="0.3">
      <c r="A1582" t="s">
        <v>2068</v>
      </c>
      <c r="B1582" t="s">
        <v>173</v>
      </c>
      <c r="C1582" t="s">
        <v>173</v>
      </c>
      <c r="D1582" t="s">
        <v>173</v>
      </c>
      <c r="E1582" t="s">
        <v>173</v>
      </c>
      <c r="F1582" t="s">
        <v>173</v>
      </c>
      <c r="G1582" t="s">
        <v>173</v>
      </c>
      <c r="H1582" s="2">
        <v>94</v>
      </c>
      <c r="I1582" s="299">
        <v>3.2049096488237297E-2</v>
      </c>
      <c r="J1582" s="14">
        <v>44.848483999999999</v>
      </c>
      <c r="L1582" s="197" t="s">
        <v>173</v>
      </c>
      <c r="M1582" s="197" t="s">
        <v>173</v>
      </c>
      <c r="N1582" s="197" t="s">
        <v>173</v>
      </c>
      <c r="O1582" s="197" t="s">
        <v>173</v>
      </c>
      <c r="P1582" s="197" t="s">
        <v>173</v>
      </c>
      <c r="Q1582" s="197" t="s">
        <v>173</v>
      </c>
      <c r="R1582" s="198">
        <v>11762</v>
      </c>
      <c r="S1582" s="220">
        <v>4.2996680752752633E-2</v>
      </c>
      <c r="T1582" s="197">
        <v>566.06060000000002</v>
      </c>
      <c r="U1582" s="197"/>
      <c r="V1582" s="197" t="s">
        <v>173</v>
      </c>
      <c r="W1582" s="197" t="s">
        <v>173</v>
      </c>
      <c r="X1582" s="197" t="s">
        <v>173</v>
      </c>
      <c r="Y1582" s="197" t="s">
        <v>173</v>
      </c>
      <c r="Z1582" s="197" t="s">
        <v>173</v>
      </c>
      <c r="AA1582" s="197" t="s">
        <v>173</v>
      </c>
      <c r="AB1582" s="198">
        <v>327712</v>
      </c>
      <c r="AC1582" s="295">
        <v>2.5000000000000001E-2</v>
      </c>
      <c r="AD1582" s="199">
        <v>2955.76</v>
      </c>
      <c r="AE1582" s="202"/>
    </row>
    <row r="1583" spans="1:31" x14ac:dyDescent="0.3">
      <c r="A1583" t="s">
        <v>2069</v>
      </c>
      <c r="B1583" t="s">
        <v>173</v>
      </c>
      <c r="C1583" t="s">
        <v>173</v>
      </c>
      <c r="D1583" t="s">
        <v>173</v>
      </c>
      <c r="E1583" t="s">
        <v>173</v>
      </c>
      <c r="F1583" t="s">
        <v>173</v>
      </c>
      <c r="G1583" t="s">
        <v>173</v>
      </c>
      <c r="H1583" s="2">
        <v>19</v>
      </c>
      <c r="I1583" s="299">
        <v>6.4780088646437094E-3</v>
      </c>
      <c r="J1583" s="14">
        <v>14.545455</v>
      </c>
      <c r="L1583" s="197" t="s">
        <v>173</v>
      </c>
      <c r="M1583" s="197" t="s">
        <v>173</v>
      </c>
      <c r="N1583" s="197" t="s">
        <v>173</v>
      </c>
      <c r="O1583" s="197" t="s">
        <v>173</v>
      </c>
      <c r="P1583" s="197" t="s">
        <v>173</v>
      </c>
      <c r="Q1583" s="197" t="s">
        <v>173</v>
      </c>
      <c r="R1583" s="198">
        <v>11027</v>
      </c>
      <c r="S1583" s="220">
        <v>4.0309845150535907E-2</v>
      </c>
      <c r="T1583" s="197">
        <v>627.27269999999999</v>
      </c>
      <c r="U1583" s="197"/>
      <c r="V1583" s="197" t="s">
        <v>173</v>
      </c>
      <c r="W1583" s="197" t="s">
        <v>173</v>
      </c>
      <c r="X1583" s="197" t="s">
        <v>173</v>
      </c>
      <c r="Y1583" s="197" t="s">
        <v>173</v>
      </c>
      <c r="Z1583" s="197" t="s">
        <v>173</v>
      </c>
      <c r="AA1583" s="197" t="s">
        <v>173</v>
      </c>
      <c r="AB1583" s="198">
        <v>568480</v>
      </c>
      <c r="AC1583" s="295">
        <v>4.2999999999999997E-2</v>
      </c>
      <c r="AD1583" s="199">
        <v>3708.48</v>
      </c>
      <c r="AE1583" s="202"/>
    </row>
    <row r="1584" spans="1:31" x14ac:dyDescent="0.3">
      <c r="A1584" t="s">
        <v>2071</v>
      </c>
      <c r="B1584" t="s">
        <v>173</v>
      </c>
      <c r="C1584" t="s">
        <v>173</v>
      </c>
      <c r="D1584" t="s">
        <v>173</v>
      </c>
      <c r="E1584" t="s">
        <v>173</v>
      </c>
      <c r="F1584" t="s">
        <v>173</v>
      </c>
      <c r="G1584" t="s">
        <v>173</v>
      </c>
      <c r="H1584" s="2">
        <v>778</v>
      </c>
      <c r="I1584" s="299">
        <v>0.26525741561541083</v>
      </c>
      <c r="J1584" s="14">
        <v>103.030304</v>
      </c>
      <c r="L1584" s="197" t="s">
        <v>173</v>
      </c>
      <c r="M1584" s="197" t="s">
        <v>173</v>
      </c>
      <c r="N1584" s="197" t="s">
        <v>173</v>
      </c>
      <c r="O1584" s="197" t="s">
        <v>173</v>
      </c>
      <c r="P1584" s="197" t="s">
        <v>173</v>
      </c>
      <c r="Q1584" s="197" t="s">
        <v>173</v>
      </c>
      <c r="R1584" s="198">
        <v>67058</v>
      </c>
      <c r="S1584" s="220">
        <v>0.2451344514468701</v>
      </c>
      <c r="T1584" s="199">
        <v>1098.1817599999999</v>
      </c>
      <c r="U1584" s="197"/>
      <c r="V1584" s="197" t="s">
        <v>173</v>
      </c>
      <c r="W1584" s="197" t="s">
        <v>173</v>
      </c>
      <c r="X1584" s="197" t="s">
        <v>173</v>
      </c>
      <c r="Y1584" s="197" t="s">
        <v>173</v>
      </c>
      <c r="Z1584" s="197" t="s">
        <v>173</v>
      </c>
      <c r="AA1584" s="197" t="s">
        <v>173</v>
      </c>
      <c r="AB1584" s="198">
        <v>3430426</v>
      </c>
      <c r="AC1584" s="295">
        <v>0.26200000000000001</v>
      </c>
      <c r="AD1584" s="199">
        <v>6859.39</v>
      </c>
      <c r="AE1584" s="202"/>
    </row>
    <row r="1585" spans="1:31" x14ac:dyDescent="0.3">
      <c r="A1585" t="s">
        <v>1306</v>
      </c>
      <c r="B1585" t="s">
        <v>173</v>
      </c>
      <c r="C1585" t="s">
        <v>173</v>
      </c>
      <c r="D1585" t="s">
        <v>173</v>
      </c>
      <c r="E1585" t="s">
        <v>173</v>
      </c>
      <c r="F1585" t="s">
        <v>173</v>
      </c>
      <c r="G1585" t="s">
        <v>173</v>
      </c>
      <c r="H1585" s="2">
        <v>184</v>
      </c>
      <c r="I1585" s="299">
        <v>6.2734401636549614E-2</v>
      </c>
      <c r="J1585" s="14">
        <v>55.151516000000001</v>
      </c>
      <c r="L1585" s="197" t="s">
        <v>173</v>
      </c>
      <c r="M1585" s="197" t="s">
        <v>173</v>
      </c>
      <c r="N1585" s="197" t="s">
        <v>173</v>
      </c>
      <c r="O1585" s="197" t="s">
        <v>173</v>
      </c>
      <c r="P1585" s="197" t="s">
        <v>173</v>
      </c>
      <c r="Q1585" s="197" t="s">
        <v>173</v>
      </c>
      <c r="R1585" s="198">
        <v>28466</v>
      </c>
      <c r="S1585" s="220">
        <v>0.10405913231660062</v>
      </c>
      <c r="T1585" s="197">
        <v>682.42425500000002</v>
      </c>
      <c r="U1585" s="197"/>
      <c r="V1585" s="197" t="s">
        <v>173</v>
      </c>
      <c r="W1585" s="197" t="s">
        <v>173</v>
      </c>
      <c r="X1585" s="197" t="s">
        <v>173</v>
      </c>
      <c r="Y1585" s="197" t="s">
        <v>173</v>
      </c>
      <c r="Z1585" s="197" t="s">
        <v>173</v>
      </c>
      <c r="AA1585" s="197" t="s">
        <v>173</v>
      </c>
      <c r="AB1585" s="198">
        <v>1722600</v>
      </c>
      <c r="AC1585" s="295">
        <v>0.13100000000000001</v>
      </c>
      <c r="AD1585" s="199">
        <v>5187.2700000000004</v>
      </c>
      <c r="AE1585" s="202"/>
    </row>
    <row r="1586" spans="1:31" x14ac:dyDescent="0.3">
      <c r="A1586" t="s">
        <v>2068</v>
      </c>
      <c r="B1586" t="s">
        <v>173</v>
      </c>
      <c r="C1586" t="s">
        <v>173</v>
      </c>
      <c r="D1586" t="s">
        <v>173</v>
      </c>
      <c r="E1586" t="s">
        <v>173</v>
      </c>
      <c r="F1586" t="s">
        <v>173</v>
      </c>
      <c r="G1586" t="s">
        <v>173</v>
      </c>
      <c r="H1586" s="2">
        <v>401</v>
      </c>
      <c r="I1586" s="299">
        <v>0.13672008182748038</v>
      </c>
      <c r="J1586" s="14">
        <v>76.363640000000004</v>
      </c>
      <c r="L1586" s="197" t="s">
        <v>173</v>
      </c>
      <c r="M1586" s="197" t="s">
        <v>173</v>
      </c>
      <c r="N1586" s="197" t="s">
        <v>173</v>
      </c>
      <c r="O1586" s="197" t="s">
        <v>173</v>
      </c>
      <c r="P1586" s="197" t="s">
        <v>173</v>
      </c>
      <c r="Q1586" s="197" t="s">
        <v>173</v>
      </c>
      <c r="R1586" s="198">
        <v>18513</v>
      </c>
      <c r="S1586" s="220">
        <v>6.7675357148079374E-2</v>
      </c>
      <c r="T1586" s="197">
        <v>757.57574499999998</v>
      </c>
      <c r="U1586" s="197"/>
      <c r="V1586" s="197" t="s">
        <v>173</v>
      </c>
      <c r="W1586" s="197" t="s">
        <v>173</v>
      </c>
      <c r="X1586" s="197" t="s">
        <v>173</v>
      </c>
      <c r="Y1586" s="197" t="s">
        <v>173</v>
      </c>
      <c r="Z1586" s="197" t="s">
        <v>173</v>
      </c>
      <c r="AA1586" s="197" t="s">
        <v>173</v>
      </c>
      <c r="AB1586" s="198">
        <v>615734</v>
      </c>
      <c r="AC1586" s="295">
        <v>4.7E-2</v>
      </c>
      <c r="AD1586" s="199">
        <v>3340.61</v>
      </c>
      <c r="AE1586" s="202"/>
    </row>
    <row r="1587" spans="1:31" x14ac:dyDescent="0.3">
      <c r="A1587" t="s">
        <v>2072</v>
      </c>
      <c r="B1587" t="s">
        <v>173</v>
      </c>
      <c r="C1587" t="s">
        <v>173</v>
      </c>
      <c r="D1587" t="s">
        <v>173</v>
      </c>
      <c r="E1587" t="s">
        <v>173</v>
      </c>
      <c r="F1587" t="s">
        <v>173</v>
      </c>
      <c r="G1587" t="s">
        <v>173</v>
      </c>
      <c r="H1587" s="2">
        <v>187</v>
      </c>
      <c r="I1587" s="299">
        <v>6.3757245141493349E-2</v>
      </c>
      <c r="J1587" s="14">
        <v>41.212119999999999</v>
      </c>
      <c r="L1587" s="197" t="s">
        <v>173</v>
      </c>
      <c r="M1587" s="197" t="s">
        <v>173</v>
      </c>
      <c r="N1587" s="197" t="s">
        <v>173</v>
      </c>
      <c r="O1587" s="197" t="s">
        <v>173</v>
      </c>
      <c r="P1587" s="197" t="s">
        <v>173</v>
      </c>
      <c r="Q1587" s="197" t="s">
        <v>173</v>
      </c>
      <c r="R1587" s="198">
        <v>17810</v>
      </c>
      <c r="S1587" s="220">
        <v>6.5105499422421734E-2</v>
      </c>
      <c r="T1587" s="197">
        <v>616.96969999999999</v>
      </c>
      <c r="U1587" s="197"/>
      <c r="V1587" s="197" t="s">
        <v>173</v>
      </c>
      <c r="W1587" s="197" t="s">
        <v>173</v>
      </c>
      <c r="X1587" s="197" t="s">
        <v>173</v>
      </c>
      <c r="Y1587" s="197" t="s">
        <v>173</v>
      </c>
      <c r="Z1587" s="197" t="s">
        <v>173</v>
      </c>
      <c r="AA1587" s="197" t="s">
        <v>173</v>
      </c>
      <c r="AB1587" s="198">
        <v>858959</v>
      </c>
      <c r="AC1587" s="295">
        <v>6.6000000000000003E-2</v>
      </c>
      <c r="AD1587" s="199">
        <v>4071.52</v>
      </c>
      <c r="AE1587" s="202"/>
    </row>
    <row r="1588" spans="1:31" x14ac:dyDescent="0.3">
      <c r="A1588" t="s">
        <v>1308</v>
      </c>
      <c r="B1588" t="s">
        <v>173</v>
      </c>
      <c r="C1588" t="s">
        <v>173</v>
      </c>
      <c r="D1588" t="s">
        <v>173</v>
      </c>
      <c r="E1588" t="s">
        <v>173</v>
      </c>
      <c r="F1588" t="s">
        <v>173</v>
      </c>
      <c r="G1588" t="s">
        <v>173</v>
      </c>
      <c r="H1588" s="2">
        <v>6</v>
      </c>
      <c r="I1588" s="299">
        <v>2.0456870098874871E-3</v>
      </c>
      <c r="J1588" s="14">
        <v>4.8484850000000002</v>
      </c>
      <c r="L1588" s="197" t="s">
        <v>173</v>
      </c>
      <c r="M1588" s="197" t="s">
        <v>173</v>
      </c>
      <c r="N1588" s="197" t="s">
        <v>173</v>
      </c>
      <c r="O1588" s="197" t="s">
        <v>173</v>
      </c>
      <c r="P1588" s="197" t="s">
        <v>173</v>
      </c>
      <c r="Q1588" s="197" t="s">
        <v>173</v>
      </c>
      <c r="R1588" s="198">
        <v>2269</v>
      </c>
      <c r="S1588" s="220">
        <v>8.2944625597683834E-3</v>
      </c>
      <c r="T1588" s="197">
        <v>263.03030000000001</v>
      </c>
      <c r="U1588" s="197"/>
      <c r="V1588" s="197" t="s">
        <v>173</v>
      </c>
      <c r="W1588" s="197" t="s">
        <v>173</v>
      </c>
      <c r="X1588" s="197" t="s">
        <v>173</v>
      </c>
      <c r="Y1588" s="197" t="s">
        <v>173</v>
      </c>
      <c r="Z1588" s="197" t="s">
        <v>173</v>
      </c>
      <c r="AA1588" s="197" t="s">
        <v>173</v>
      </c>
      <c r="AB1588" s="198">
        <v>233133</v>
      </c>
      <c r="AC1588" s="295">
        <v>1.7999999999999999E-2</v>
      </c>
      <c r="AD1588" s="199">
        <v>2655.15</v>
      </c>
      <c r="AE1588" s="202"/>
    </row>
    <row r="1589" spans="1:31" x14ac:dyDescent="0.3">
      <c r="A1589" t="s">
        <v>2073</v>
      </c>
      <c r="B1589" t="s">
        <v>173</v>
      </c>
      <c r="C1589" t="s">
        <v>173</v>
      </c>
      <c r="D1589" t="s">
        <v>173</v>
      </c>
      <c r="E1589" t="s">
        <v>173</v>
      </c>
      <c r="F1589" t="s">
        <v>173</v>
      </c>
      <c r="G1589" t="s">
        <v>173</v>
      </c>
      <c r="H1589" s="2">
        <v>301</v>
      </c>
      <c r="I1589" s="299">
        <v>0.1026252983293556</v>
      </c>
      <c r="J1589" s="14">
        <v>76.363640000000004</v>
      </c>
      <c r="L1589" s="197" t="s">
        <v>173</v>
      </c>
      <c r="M1589" s="197" t="s">
        <v>173</v>
      </c>
      <c r="N1589" s="197" t="s">
        <v>173</v>
      </c>
      <c r="O1589" s="197" t="s">
        <v>173</v>
      </c>
      <c r="P1589" s="197" t="s">
        <v>173</v>
      </c>
      <c r="Q1589" s="197" t="s">
        <v>173</v>
      </c>
      <c r="R1589" s="198">
        <v>45648</v>
      </c>
      <c r="S1589" s="220">
        <v>0.16686894091155011</v>
      </c>
      <c r="T1589" s="199">
        <v>1003.63635</v>
      </c>
      <c r="U1589" s="197"/>
      <c r="V1589" s="197" t="s">
        <v>173</v>
      </c>
      <c r="W1589" s="197" t="s">
        <v>173</v>
      </c>
      <c r="X1589" s="197" t="s">
        <v>173</v>
      </c>
      <c r="Y1589" s="197" t="s">
        <v>173</v>
      </c>
      <c r="Z1589" s="197" t="s">
        <v>173</v>
      </c>
      <c r="AA1589" s="197" t="s">
        <v>173</v>
      </c>
      <c r="AB1589" s="198">
        <v>2265916</v>
      </c>
      <c r="AC1589" s="295">
        <v>0.17299999999999999</v>
      </c>
      <c r="AD1589" s="199">
        <v>7329.09</v>
      </c>
      <c r="AE1589" s="202"/>
    </row>
    <row r="1590" spans="1:31" x14ac:dyDescent="0.3">
      <c r="A1590" t="s">
        <v>1306</v>
      </c>
      <c r="B1590" t="s">
        <v>173</v>
      </c>
      <c r="C1590" t="s">
        <v>173</v>
      </c>
      <c r="D1590" t="s">
        <v>173</v>
      </c>
      <c r="E1590" t="s">
        <v>173</v>
      </c>
      <c r="F1590" t="s">
        <v>173</v>
      </c>
      <c r="G1590" t="s">
        <v>173</v>
      </c>
      <c r="H1590" s="2">
        <v>236</v>
      </c>
      <c r="I1590" s="299">
        <v>8.0463689055574494E-2</v>
      </c>
      <c r="J1590" s="14">
        <v>70.909090000000006</v>
      </c>
      <c r="L1590" s="197" t="s">
        <v>173</v>
      </c>
      <c r="M1590" s="197" t="s">
        <v>173</v>
      </c>
      <c r="N1590" s="197" t="s">
        <v>173</v>
      </c>
      <c r="O1590" s="197" t="s">
        <v>173</v>
      </c>
      <c r="P1590" s="197" t="s">
        <v>173</v>
      </c>
      <c r="Q1590" s="197" t="s">
        <v>173</v>
      </c>
      <c r="R1590" s="198">
        <v>28611</v>
      </c>
      <c r="S1590" s="220">
        <v>0.10458918831975902</v>
      </c>
      <c r="T1590" s="197">
        <v>773.93939999999998</v>
      </c>
      <c r="U1590" s="197"/>
      <c r="V1590" s="197" t="s">
        <v>173</v>
      </c>
      <c r="W1590" s="197" t="s">
        <v>173</v>
      </c>
      <c r="X1590" s="197" t="s">
        <v>173</v>
      </c>
      <c r="Y1590" s="197" t="s">
        <v>173</v>
      </c>
      <c r="Z1590" s="197" t="s">
        <v>173</v>
      </c>
      <c r="AA1590" s="197" t="s">
        <v>173</v>
      </c>
      <c r="AB1590" s="198">
        <v>1392219</v>
      </c>
      <c r="AC1590" s="295">
        <v>0.106</v>
      </c>
      <c r="AD1590" s="199">
        <v>4585.45</v>
      </c>
      <c r="AE1590" s="202"/>
    </row>
    <row r="1591" spans="1:31" x14ac:dyDescent="0.3">
      <c r="A1591" t="s">
        <v>2068</v>
      </c>
      <c r="B1591" t="s">
        <v>173</v>
      </c>
      <c r="C1591" t="s">
        <v>173</v>
      </c>
      <c r="D1591" t="s">
        <v>173</v>
      </c>
      <c r="E1591" t="s">
        <v>173</v>
      </c>
      <c r="F1591" t="s">
        <v>173</v>
      </c>
      <c r="G1591" t="s">
        <v>173</v>
      </c>
      <c r="H1591" s="2">
        <v>17</v>
      </c>
      <c r="I1591" s="299">
        <v>5.7961131946812142E-3</v>
      </c>
      <c r="J1591" s="14">
        <v>11.515152</v>
      </c>
      <c r="L1591" s="197" t="s">
        <v>173</v>
      </c>
      <c r="M1591" s="197" t="s">
        <v>173</v>
      </c>
      <c r="N1591" s="197" t="s">
        <v>173</v>
      </c>
      <c r="O1591" s="197" t="s">
        <v>173</v>
      </c>
      <c r="P1591" s="197" t="s">
        <v>173</v>
      </c>
      <c r="Q1591" s="197" t="s">
        <v>173</v>
      </c>
      <c r="R1591" s="198">
        <v>4904</v>
      </c>
      <c r="S1591" s="220">
        <v>1.7926859582681424E-2</v>
      </c>
      <c r="T1591" s="197">
        <v>407.27273600000001</v>
      </c>
      <c r="U1591" s="197"/>
      <c r="V1591" s="197" t="s">
        <v>173</v>
      </c>
      <c r="W1591" s="197" t="s">
        <v>173</v>
      </c>
      <c r="X1591" s="197" t="s">
        <v>173</v>
      </c>
      <c r="Y1591" s="197" t="s">
        <v>173</v>
      </c>
      <c r="Z1591" s="197" t="s">
        <v>173</v>
      </c>
      <c r="AA1591" s="197" t="s">
        <v>173</v>
      </c>
      <c r="AB1591" s="198">
        <v>170832</v>
      </c>
      <c r="AC1591" s="295">
        <v>1.2999999999999999E-2</v>
      </c>
      <c r="AD1591" s="199">
        <v>2200</v>
      </c>
      <c r="AE1591" s="202"/>
    </row>
    <row r="1592" spans="1:31" x14ac:dyDescent="0.3">
      <c r="A1592" t="s">
        <v>2072</v>
      </c>
      <c r="B1592" t="s">
        <v>173</v>
      </c>
      <c r="C1592" t="s">
        <v>173</v>
      </c>
      <c r="D1592" t="s">
        <v>173</v>
      </c>
      <c r="E1592" t="s">
        <v>173</v>
      </c>
      <c r="F1592" t="s">
        <v>173</v>
      </c>
      <c r="G1592" t="s">
        <v>173</v>
      </c>
      <c r="H1592" s="2">
        <v>48</v>
      </c>
      <c r="I1592" s="299">
        <v>1.6365496079099897E-2</v>
      </c>
      <c r="J1592" s="14">
        <v>29.69697</v>
      </c>
      <c r="L1592" s="197" t="s">
        <v>173</v>
      </c>
      <c r="M1592" s="197" t="s">
        <v>173</v>
      </c>
      <c r="N1592" s="197" t="s">
        <v>173</v>
      </c>
      <c r="O1592" s="197" t="s">
        <v>173</v>
      </c>
      <c r="P1592" s="197" t="s">
        <v>173</v>
      </c>
      <c r="Q1592" s="197" t="s">
        <v>173</v>
      </c>
      <c r="R1592" s="198">
        <v>8603</v>
      </c>
      <c r="S1592" s="220">
        <v>3.14487710011844E-2</v>
      </c>
      <c r="T1592" s="197">
        <v>507.27273600000001</v>
      </c>
      <c r="U1592" s="197"/>
      <c r="V1592" s="197" t="s">
        <v>173</v>
      </c>
      <c r="W1592" s="197" t="s">
        <v>173</v>
      </c>
      <c r="X1592" s="197" t="s">
        <v>173</v>
      </c>
      <c r="Y1592" s="197" t="s">
        <v>173</v>
      </c>
      <c r="Z1592" s="197" t="s">
        <v>173</v>
      </c>
      <c r="AA1592" s="197" t="s">
        <v>173</v>
      </c>
      <c r="AB1592" s="198">
        <v>414759</v>
      </c>
      <c r="AC1592" s="295">
        <v>3.2000000000000001E-2</v>
      </c>
      <c r="AD1592" s="199">
        <v>3192.73</v>
      </c>
      <c r="AE1592" s="202"/>
    </row>
    <row r="1593" spans="1:31" x14ac:dyDescent="0.3">
      <c r="A1593" t="s">
        <v>1308</v>
      </c>
      <c r="B1593" t="s">
        <v>173</v>
      </c>
      <c r="C1593" t="s">
        <v>173</v>
      </c>
      <c r="D1593" t="s">
        <v>173</v>
      </c>
      <c r="E1593" t="s">
        <v>173</v>
      </c>
      <c r="F1593" t="s">
        <v>173</v>
      </c>
      <c r="G1593" t="s">
        <v>173</v>
      </c>
      <c r="H1593" s="2">
        <v>0</v>
      </c>
      <c r="I1593" s="299">
        <v>0</v>
      </c>
      <c r="J1593" s="14">
        <v>12.727273</v>
      </c>
      <c r="L1593" s="203" t="s">
        <v>173</v>
      </c>
      <c r="M1593" s="203" t="s">
        <v>173</v>
      </c>
      <c r="N1593" s="203" t="s">
        <v>173</v>
      </c>
      <c r="O1593" s="203" t="s">
        <v>173</v>
      </c>
      <c r="P1593" s="203" t="s">
        <v>173</v>
      </c>
      <c r="Q1593" s="203" t="s">
        <v>173</v>
      </c>
      <c r="R1593" s="204">
        <v>3530</v>
      </c>
      <c r="S1593" s="303">
        <v>1.2904122007925251E-2</v>
      </c>
      <c r="T1593" s="203">
        <v>329.69695999999999</v>
      </c>
      <c r="U1593" s="203"/>
      <c r="V1593" s="203" t="s">
        <v>173</v>
      </c>
      <c r="W1593" s="203" t="s">
        <v>173</v>
      </c>
      <c r="X1593" s="203" t="s">
        <v>173</v>
      </c>
      <c r="Y1593" s="203" t="s">
        <v>173</v>
      </c>
      <c r="Z1593" s="203" t="s">
        <v>173</v>
      </c>
      <c r="AA1593" s="203" t="s">
        <v>173</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V3:X3"/>
    <mergeCell ref="Y3:AA3"/>
    <mergeCell ref="AB3:AD3"/>
    <mergeCell ref="L3:N3"/>
    <mergeCell ref="O3:Q3"/>
    <mergeCell ref="R3:T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2" t="s">
        <v>1700</v>
      </c>
      <c r="C1" s="372"/>
      <c r="D1" s="372"/>
      <c r="E1" s="372"/>
      <c r="F1" s="372"/>
      <c r="G1" s="372"/>
      <c r="H1" s="351"/>
      <c r="I1" s="351"/>
      <c r="J1" s="351"/>
      <c r="K1" s="351"/>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173</v>
      </c>
      <c r="B2" s="374" t="str">
        <f>Population!B3</f>
        <v>City of McFarland</v>
      </c>
      <c r="C2" s="374"/>
      <c r="D2" s="374"/>
      <c r="E2" s="374"/>
      <c r="F2" s="374"/>
      <c r="G2" s="374"/>
      <c r="H2" s="374"/>
      <c r="I2" s="374"/>
      <c r="J2" s="374"/>
      <c r="K2" s="374"/>
      <c r="L2" s="374" t="str">
        <f>Population!B4</f>
        <v>Kern County</v>
      </c>
      <c r="M2" s="374"/>
      <c r="N2" s="374"/>
      <c r="O2" s="374"/>
      <c r="P2" s="374"/>
      <c r="Q2" s="374"/>
      <c r="R2" s="374"/>
      <c r="S2" s="374"/>
      <c r="T2" s="374"/>
      <c r="U2" s="374"/>
      <c r="V2" s="374" t="s">
        <v>174</v>
      </c>
      <c r="W2" s="374"/>
      <c r="X2" s="374"/>
      <c r="Y2" s="374"/>
      <c r="Z2" s="374"/>
      <c r="AA2" s="374"/>
      <c r="AB2" s="374"/>
      <c r="AC2" s="374"/>
      <c r="AD2" s="374"/>
      <c r="AE2" s="374"/>
    </row>
    <row r="3" spans="1:31" ht="34.5" customHeight="1" x14ac:dyDescent="0.3">
      <c r="A3" s="214"/>
      <c r="B3" s="374">
        <v>2010</v>
      </c>
      <c r="C3" s="374"/>
      <c r="D3" s="374"/>
      <c r="E3" s="374">
        <v>2015</v>
      </c>
      <c r="F3" s="374"/>
      <c r="G3" s="374"/>
      <c r="H3" s="374">
        <v>2020</v>
      </c>
      <c r="I3" s="374"/>
      <c r="J3" s="374"/>
      <c r="K3" s="196" t="s">
        <v>1701</v>
      </c>
      <c r="L3" s="374">
        <v>2010</v>
      </c>
      <c r="M3" s="374"/>
      <c r="N3" s="374"/>
      <c r="O3" s="374">
        <v>2015</v>
      </c>
      <c r="P3" s="374"/>
      <c r="Q3" s="374"/>
      <c r="R3" s="374">
        <v>2020</v>
      </c>
      <c r="S3" s="374"/>
      <c r="T3" s="374"/>
      <c r="U3" s="196" t="s">
        <v>1701</v>
      </c>
      <c r="V3" s="374">
        <v>2010</v>
      </c>
      <c r="W3" s="374"/>
      <c r="X3" s="374"/>
      <c r="Y3" s="374">
        <v>2015</v>
      </c>
      <c r="Z3" s="374"/>
      <c r="AA3" s="374"/>
      <c r="AB3" s="374">
        <v>2020</v>
      </c>
      <c r="AC3" s="374"/>
      <c r="AD3" s="374"/>
      <c r="AE3" s="196" t="s">
        <v>1701</v>
      </c>
    </row>
    <row r="4" spans="1:31" x14ac:dyDescent="0.3">
      <c r="A4" s="373" t="s">
        <v>2074</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297" t="s">
        <v>2556</v>
      </c>
      <c r="B5" s="297"/>
      <c r="C5" s="297"/>
      <c r="D5" s="297"/>
      <c r="E5" s="297"/>
      <c r="F5" s="297"/>
      <c r="G5" s="297"/>
      <c r="H5" s="297"/>
      <c r="I5" s="297"/>
      <c r="J5" s="297"/>
      <c r="K5" s="297"/>
      <c r="L5" s="226"/>
      <c r="M5" s="226"/>
      <c r="N5" s="226"/>
      <c r="O5" s="226"/>
      <c r="P5" s="226"/>
      <c r="Q5" s="226"/>
      <c r="R5" s="226"/>
      <c r="S5" s="226"/>
      <c r="T5" s="226"/>
      <c r="U5" s="226"/>
      <c r="V5" s="226"/>
      <c r="W5" s="226"/>
      <c r="X5" s="226"/>
      <c r="Y5" s="226"/>
      <c r="Z5" s="226"/>
      <c r="AA5" s="226"/>
      <c r="AB5" s="226"/>
      <c r="AC5" s="226"/>
      <c r="AD5" s="226"/>
      <c r="AE5" s="226"/>
    </row>
    <row r="6" spans="1:31" x14ac:dyDescent="0.3">
      <c r="A6" t="s">
        <v>2075</v>
      </c>
      <c r="B6" s="15">
        <v>35656</v>
      </c>
      <c r="C6" t="s">
        <v>173</v>
      </c>
      <c r="D6" t="s">
        <v>173</v>
      </c>
      <c r="E6" s="15">
        <v>34032</v>
      </c>
      <c r="F6" t="s">
        <v>173</v>
      </c>
      <c r="G6" t="s">
        <v>173</v>
      </c>
      <c r="H6" s="15">
        <v>36586</v>
      </c>
      <c r="I6" t="s">
        <v>173</v>
      </c>
      <c r="J6" t="s">
        <v>173</v>
      </c>
      <c r="K6" s="299">
        <v>2.608256674893426E-2</v>
      </c>
      <c r="L6" s="219">
        <v>47089</v>
      </c>
      <c r="M6" s="197" t="s">
        <v>173</v>
      </c>
      <c r="N6" s="197" t="s">
        <v>173</v>
      </c>
      <c r="O6" s="219">
        <v>49026</v>
      </c>
      <c r="P6" s="197" t="s">
        <v>173</v>
      </c>
      <c r="Q6" s="197" t="s">
        <v>173</v>
      </c>
      <c r="R6" s="219">
        <v>54851</v>
      </c>
      <c r="S6" s="197" t="s">
        <v>173</v>
      </c>
      <c r="T6" s="197" t="s">
        <v>173</v>
      </c>
      <c r="U6" s="220">
        <v>0.16483679840302407</v>
      </c>
      <c r="V6" s="215">
        <v>60883</v>
      </c>
      <c r="W6" s="214" t="s">
        <v>173</v>
      </c>
      <c r="X6" s="214" t="s">
        <v>173</v>
      </c>
      <c r="Y6" s="215">
        <v>61818</v>
      </c>
      <c r="Z6" s="214" t="s">
        <v>173</v>
      </c>
      <c r="AA6" s="214" t="s">
        <v>173</v>
      </c>
      <c r="AB6" s="215">
        <v>78672</v>
      </c>
      <c r="AC6" s="214" t="s">
        <v>173</v>
      </c>
      <c r="AD6" s="214" t="s">
        <v>173</v>
      </c>
      <c r="AE6" s="216">
        <v>0.29199999999999998</v>
      </c>
    </row>
    <row r="7" spans="1:31" x14ac:dyDescent="0.3">
      <c r="A7" s="18"/>
      <c r="B7" s="18"/>
      <c r="C7" s="18"/>
      <c r="D7" s="18"/>
      <c r="E7" s="18"/>
      <c r="F7" s="18"/>
      <c r="G7" s="18"/>
      <c r="H7" s="18"/>
      <c r="I7" s="18"/>
      <c r="J7" s="18"/>
      <c r="K7" s="18"/>
      <c r="L7" s="200"/>
      <c r="M7" s="200"/>
      <c r="N7" s="200"/>
      <c r="O7" s="200"/>
      <c r="P7" s="200"/>
      <c r="Q7" s="200"/>
      <c r="R7" s="200"/>
      <c r="S7" s="200"/>
      <c r="T7" s="200"/>
      <c r="U7" s="200"/>
      <c r="V7" s="225"/>
      <c r="W7" s="225"/>
      <c r="X7" s="225"/>
      <c r="Y7" s="225"/>
      <c r="Z7" s="225"/>
      <c r="AA7" s="225"/>
      <c r="AB7" s="225"/>
      <c r="AC7" s="225"/>
      <c r="AD7" s="225"/>
      <c r="AE7" s="225"/>
    </row>
    <row r="8" spans="1:31" x14ac:dyDescent="0.3">
      <c r="A8" s="297" t="s">
        <v>2557</v>
      </c>
      <c r="B8" s="297"/>
      <c r="C8" s="297"/>
      <c r="D8" s="297"/>
      <c r="E8" s="297"/>
      <c r="F8" s="297"/>
      <c r="G8" s="297"/>
      <c r="H8" s="297"/>
      <c r="I8" s="297"/>
      <c r="J8" s="297"/>
      <c r="K8" s="297"/>
      <c r="L8" s="224"/>
      <c r="M8" s="224"/>
      <c r="N8" s="224"/>
      <c r="O8" s="224"/>
      <c r="P8" s="224"/>
      <c r="Q8" s="224"/>
      <c r="R8" s="224"/>
      <c r="S8" s="224"/>
      <c r="T8" s="224"/>
      <c r="U8" s="224"/>
      <c r="V8" s="226"/>
      <c r="W8" s="226"/>
      <c r="X8" s="226"/>
      <c r="Y8" s="226"/>
      <c r="Z8" s="226"/>
      <c r="AA8" s="226"/>
      <c r="AB8" s="226"/>
      <c r="AC8" s="226"/>
      <c r="AD8" s="226"/>
      <c r="AE8" s="226"/>
    </row>
    <row r="9" spans="1:31" x14ac:dyDescent="0.3">
      <c r="A9" t="s">
        <v>2076</v>
      </c>
      <c r="B9" s="15">
        <v>35656</v>
      </c>
      <c r="C9" t="s">
        <v>173</v>
      </c>
      <c r="D9" t="s">
        <v>173</v>
      </c>
      <c r="E9" s="15">
        <v>34032</v>
      </c>
      <c r="F9" t="s">
        <v>173</v>
      </c>
      <c r="G9" t="s">
        <v>173</v>
      </c>
      <c r="H9" s="15">
        <v>36586</v>
      </c>
      <c r="I9" t="s">
        <v>173</v>
      </c>
      <c r="J9" t="s">
        <v>173</v>
      </c>
      <c r="K9" s="299">
        <v>2.608256674893426E-2</v>
      </c>
      <c r="L9" s="219">
        <v>47089</v>
      </c>
      <c r="M9" s="197" t="s">
        <v>173</v>
      </c>
      <c r="N9" s="197" t="s">
        <v>173</v>
      </c>
      <c r="O9" s="219">
        <v>49026</v>
      </c>
      <c r="P9" s="197" t="s">
        <v>173</v>
      </c>
      <c r="Q9" s="197" t="s">
        <v>173</v>
      </c>
      <c r="R9" s="219">
        <v>54851</v>
      </c>
      <c r="S9" s="197" t="s">
        <v>173</v>
      </c>
      <c r="T9" s="197" t="s">
        <v>173</v>
      </c>
      <c r="U9" s="220">
        <v>0.16483679840302407</v>
      </c>
      <c r="V9" s="215">
        <v>60883</v>
      </c>
      <c r="W9" s="214" t="s">
        <v>173</v>
      </c>
      <c r="X9" s="214" t="s">
        <v>173</v>
      </c>
      <c r="Y9" s="215">
        <v>61818</v>
      </c>
      <c r="Z9" s="214" t="s">
        <v>173</v>
      </c>
      <c r="AA9" s="214" t="s">
        <v>173</v>
      </c>
      <c r="AB9" s="215">
        <v>78672</v>
      </c>
      <c r="AC9" s="214" t="s">
        <v>173</v>
      </c>
      <c r="AD9" s="214" t="s">
        <v>173</v>
      </c>
      <c r="AE9" s="216">
        <v>0.29199999999999998</v>
      </c>
    </row>
    <row r="10" spans="1:31" x14ac:dyDescent="0.3">
      <c r="A10" t="s">
        <v>2077</v>
      </c>
      <c r="B10" s="15">
        <v>35110</v>
      </c>
      <c r="C10" t="s">
        <v>173</v>
      </c>
      <c r="D10" t="s">
        <v>173</v>
      </c>
      <c r="E10" s="15">
        <v>32809</v>
      </c>
      <c r="F10" t="s">
        <v>173</v>
      </c>
      <c r="G10" t="s">
        <v>173</v>
      </c>
      <c r="H10" s="15">
        <v>35709</v>
      </c>
      <c r="I10" t="s">
        <v>173</v>
      </c>
      <c r="J10" t="s">
        <v>173</v>
      </c>
      <c r="K10" s="299">
        <v>1.706066647678724E-2</v>
      </c>
      <c r="L10" s="219">
        <v>49743</v>
      </c>
      <c r="M10" s="197" t="s">
        <v>173</v>
      </c>
      <c r="N10" s="197" t="s">
        <v>173</v>
      </c>
      <c r="O10" s="219">
        <v>50315</v>
      </c>
      <c r="P10" s="197" t="s">
        <v>173</v>
      </c>
      <c r="Q10" s="197" t="s">
        <v>173</v>
      </c>
      <c r="R10" s="219">
        <v>56954</v>
      </c>
      <c r="S10" s="197" t="s">
        <v>173</v>
      </c>
      <c r="T10" s="197" t="s">
        <v>173</v>
      </c>
      <c r="U10" s="220">
        <v>0.14496512072050338</v>
      </c>
      <c r="V10" s="215">
        <v>63933</v>
      </c>
      <c r="W10" s="214" t="s">
        <v>173</v>
      </c>
      <c r="X10" s="214" t="s">
        <v>173</v>
      </c>
      <c r="Y10" s="215">
        <v>64803</v>
      </c>
      <c r="Z10" s="214" t="s">
        <v>173</v>
      </c>
      <c r="AA10" s="214" t="s">
        <v>173</v>
      </c>
      <c r="AB10" s="215">
        <v>82157</v>
      </c>
      <c r="AC10" s="214" t="s">
        <v>173</v>
      </c>
      <c r="AD10" s="214" t="s">
        <v>173</v>
      </c>
      <c r="AE10" s="216">
        <v>0.28499999999999998</v>
      </c>
    </row>
    <row r="11" spans="1:31" x14ac:dyDescent="0.3">
      <c r="A11" t="s">
        <v>2078</v>
      </c>
      <c r="B11" t="s">
        <v>173</v>
      </c>
      <c r="C11" t="s">
        <v>173</v>
      </c>
      <c r="D11" t="s">
        <v>173</v>
      </c>
      <c r="E11" t="s">
        <v>173</v>
      </c>
      <c r="F11" t="s">
        <v>173</v>
      </c>
      <c r="G11" t="s">
        <v>173</v>
      </c>
      <c r="H11" t="s">
        <v>173</v>
      </c>
      <c r="I11" t="s">
        <v>173</v>
      </c>
      <c r="J11" t="s">
        <v>173</v>
      </c>
      <c r="L11" s="219">
        <v>33447</v>
      </c>
      <c r="M11" s="197" t="s">
        <v>173</v>
      </c>
      <c r="N11" s="197" t="s">
        <v>173</v>
      </c>
      <c r="O11" s="219">
        <v>32429</v>
      </c>
      <c r="P11" s="197" t="s">
        <v>173</v>
      </c>
      <c r="Q11" s="197" t="s">
        <v>173</v>
      </c>
      <c r="R11" s="219">
        <v>39422</v>
      </c>
      <c r="S11" s="197" t="s">
        <v>173</v>
      </c>
      <c r="T11" s="197" t="s">
        <v>173</v>
      </c>
      <c r="U11" s="220">
        <v>0.1786408347534906</v>
      </c>
      <c r="V11" s="215">
        <v>44127</v>
      </c>
      <c r="W11" s="214" t="s">
        <v>173</v>
      </c>
      <c r="X11" s="214" t="s">
        <v>173</v>
      </c>
      <c r="Y11" s="215">
        <v>43087</v>
      </c>
      <c r="Z11" s="214" t="s">
        <v>173</v>
      </c>
      <c r="AA11" s="214" t="s">
        <v>173</v>
      </c>
      <c r="AB11" s="215">
        <v>54976</v>
      </c>
      <c r="AC11" s="214" t="s">
        <v>173</v>
      </c>
      <c r="AD11" s="214" t="s">
        <v>173</v>
      </c>
      <c r="AE11" s="216">
        <v>0.246</v>
      </c>
    </row>
    <row r="12" spans="1:31" x14ac:dyDescent="0.3">
      <c r="A12" t="s">
        <v>2079</v>
      </c>
      <c r="B12" s="15">
        <v>45000</v>
      </c>
      <c r="C12" t="s">
        <v>173</v>
      </c>
      <c r="D12" t="s">
        <v>173</v>
      </c>
      <c r="E12" t="s">
        <v>173</v>
      </c>
      <c r="F12" t="s">
        <v>173</v>
      </c>
      <c r="G12" t="s">
        <v>173</v>
      </c>
      <c r="H12" t="s">
        <v>173</v>
      </c>
      <c r="I12" t="s">
        <v>173</v>
      </c>
      <c r="J12" t="s">
        <v>173</v>
      </c>
      <c r="L12" s="219">
        <v>42348</v>
      </c>
      <c r="M12" s="197" t="s">
        <v>173</v>
      </c>
      <c r="N12" s="197" t="s">
        <v>173</v>
      </c>
      <c r="O12" s="219">
        <v>33876</v>
      </c>
      <c r="P12" s="197" t="s">
        <v>173</v>
      </c>
      <c r="Q12" s="197" t="s">
        <v>173</v>
      </c>
      <c r="R12" s="219">
        <v>49412</v>
      </c>
      <c r="S12" s="197" t="s">
        <v>173</v>
      </c>
      <c r="T12" s="197" t="s">
        <v>173</v>
      </c>
      <c r="U12" s="220">
        <v>0.16680834986303958</v>
      </c>
      <c r="V12" s="215">
        <v>45491</v>
      </c>
      <c r="W12" s="214" t="s">
        <v>173</v>
      </c>
      <c r="X12" s="214" t="s">
        <v>173</v>
      </c>
      <c r="Y12" s="215">
        <v>45490</v>
      </c>
      <c r="Z12" s="214" t="s">
        <v>173</v>
      </c>
      <c r="AA12" s="214" t="s">
        <v>173</v>
      </c>
      <c r="AB12" s="215">
        <v>60182</v>
      </c>
      <c r="AC12" s="214" t="s">
        <v>173</v>
      </c>
      <c r="AD12" s="214" t="s">
        <v>173</v>
      </c>
      <c r="AE12" s="216">
        <v>0.32300000000000001</v>
      </c>
    </row>
    <row r="13" spans="1:31" x14ac:dyDescent="0.3">
      <c r="A13" t="s">
        <v>224</v>
      </c>
      <c r="B13" t="s">
        <v>173</v>
      </c>
      <c r="C13" t="s">
        <v>173</v>
      </c>
      <c r="D13" t="s">
        <v>173</v>
      </c>
      <c r="E13" t="s">
        <v>173</v>
      </c>
      <c r="F13" t="s">
        <v>173</v>
      </c>
      <c r="G13" t="s">
        <v>173</v>
      </c>
      <c r="H13" t="s">
        <v>173</v>
      </c>
      <c r="I13" t="s">
        <v>173</v>
      </c>
      <c r="J13" t="s">
        <v>173</v>
      </c>
      <c r="L13" s="219">
        <v>60228</v>
      </c>
      <c r="M13" s="197" t="s">
        <v>173</v>
      </c>
      <c r="N13" s="197" t="s">
        <v>173</v>
      </c>
      <c r="O13" s="219">
        <v>71908</v>
      </c>
      <c r="P13" s="197" t="s">
        <v>173</v>
      </c>
      <c r="Q13" s="197" t="s">
        <v>173</v>
      </c>
      <c r="R13" s="219">
        <v>74021</v>
      </c>
      <c r="S13" s="197" t="s">
        <v>173</v>
      </c>
      <c r="T13" s="197" t="s">
        <v>173</v>
      </c>
      <c r="U13" s="220">
        <v>0.22901308361559408</v>
      </c>
      <c r="V13" s="215">
        <v>74527</v>
      </c>
      <c r="W13" s="214" t="s">
        <v>173</v>
      </c>
      <c r="X13" s="214" t="s">
        <v>173</v>
      </c>
      <c r="Y13" s="215">
        <v>79260</v>
      </c>
      <c r="Z13" s="214" t="s">
        <v>173</v>
      </c>
      <c r="AA13" s="214" t="s">
        <v>173</v>
      </c>
      <c r="AB13" s="215">
        <v>101380</v>
      </c>
      <c r="AC13" s="214" t="s">
        <v>173</v>
      </c>
      <c r="AD13" s="214" t="s">
        <v>173</v>
      </c>
      <c r="AE13" s="216">
        <v>0.36</v>
      </c>
    </row>
    <row r="14" spans="1:31" x14ac:dyDescent="0.3">
      <c r="A14" t="s">
        <v>2080</v>
      </c>
      <c r="B14" t="s">
        <v>173</v>
      </c>
      <c r="C14" t="s">
        <v>173</v>
      </c>
      <c r="D14" t="s">
        <v>173</v>
      </c>
      <c r="E14" t="s">
        <v>173</v>
      </c>
      <c r="F14" t="s">
        <v>173</v>
      </c>
      <c r="G14" t="s">
        <v>173</v>
      </c>
      <c r="H14" t="s">
        <v>173</v>
      </c>
      <c r="I14" t="s">
        <v>173</v>
      </c>
      <c r="J14" t="s">
        <v>173</v>
      </c>
      <c r="L14" s="219">
        <v>55957</v>
      </c>
      <c r="M14" s="197" t="s">
        <v>173</v>
      </c>
      <c r="N14" s="197" t="s">
        <v>173</v>
      </c>
      <c r="O14" s="219">
        <v>35658</v>
      </c>
      <c r="P14" s="197" t="s">
        <v>173</v>
      </c>
      <c r="Q14" s="197" t="s">
        <v>173</v>
      </c>
      <c r="R14" s="219">
        <v>73750</v>
      </c>
      <c r="S14" s="197" t="s">
        <v>173</v>
      </c>
      <c r="T14" s="197" t="s">
        <v>173</v>
      </c>
      <c r="U14" s="220">
        <v>0.31797630323283949</v>
      </c>
      <c r="V14" s="215">
        <v>65168</v>
      </c>
      <c r="W14" s="214" t="s">
        <v>173</v>
      </c>
      <c r="X14" s="214" t="s">
        <v>173</v>
      </c>
      <c r="Y14" s="215">
        <v>60717</v>
      </c>
      <c r="Z14" s="214" t="s">
        <v>173</v>
      </c>
      <c r="AA14" s="214" t="s">
        <v>173</v>
      </c>
      <c r="AB14" s="215">
        <v>81682</v>
      </c>
      <c r="AC14" s="214" t="s">
        <v>173</v>
      </c>
      <c r="AD14" s="214" t="s">
        <v>173</v>
      </c>
      <c r="AE14" s="216">
        <v>0.253</v>
      </c>
    </row>
    <row r="15" spans="1:31" x14ac:dyDescent="0.3">
      <c r="A15" t="s">
        <v>2081</v>
      </c>
      <c r="B15" s="15">
        <v>35817</v>
      </c>
      <c r="C15" t="s">
        <v>173</v>
      </c>
      <c r="D15" t="s">
        <v>173</v>
      </c>
      <c r="E15" s="15">
        <v>41875</v>
      </c>
      <c r="F15" t="s">
        <v>173</v>
      </c>
      <c r="G15" t="s">
        <v>173</v>
      </c>
      <c r="H15" s="15">
        <v>81833</v>
      </c>
      <c r="I15" t="s">
        <v>173</v>
      </c>
      <c r="J15" t="s">
        <v>173</v>
      </c>
      <c r="K15" s="299">
        <v>1.2847530502275455</v>
      </c>
      <c r="L15" s="219">
        <v>40929</v>
      </c>
      <c r="M15" s="197" t="s">
        <v>173</v>
      </c>
      <c r="N15" s="197" t="s">
        <v>173</v>
      </c>
      <c r="O15" s="219">
        <v>42705</v>
      </c>
      <c r="P15" s="197" t="s">
        <v>173</v>
      </c>
      <c r="Q15" s="197" t="s">
        <v>173</v>
      </c>
      <c r="R15" s="219">
        <v>49168</v>
      </c>
      <c r="S15" s="197" t="s">
        <v>173</v>
      </c>
      <c r="T15" s="197" t="s">
        <v>173</v>
      </c>
      <c r="U15" s="220">
        <v>0.20129981186933471</v>
      </c>
      <c r="V15" s="215">
        <v>46613</v>
      </c>
      <c r="W15" s="214" t="s">
        <v>173</v>
      </c>
      <c r="X15" s="214" t="s">
        <v>173</v>
      </c>
      <c r="Y15" s="215">
        <v>45252</v>
      </c>
      <c r="Z15" s="214" t="s">
        <v>173</v>
      </c>
      <c r="AA15" s="214" t="s">
        <v>173</v>
      </c>
      <c r="AB15" s="215">
        <v>59287</v>
      </c>
      <c r="AC15" s="214" t="s">
        <v>173</v>
      </c>
      <c r="AD15" s="214" t="s">
        <v>173</v>
      </c>
      <c r="AE15" s="216">
        <v>0.27200000000000002</v>
      </c>
    </row>
    <row r="16" spans="1:31" x14ac:dyDescent="0.3">
      <c r="A16" t="s">
        <v>2082</v>
      </c>
      <c r="B16" s="15">
        <v>40969</v>
      </c>
      <c r="C16" t="s">
        <v>173</v>
      </c>
      <c r="D16" t="s">
        <v>173</v>
      </c>
      <c r="E16" t="s">
        <v>173</v>
      </c>
      <c r="F16" t="s">
        <v>173</v>
      </c>
      <c r="G16" t="s">
        <v>173</v>
      </c>
      <c r="H16" t="s">
        <v>173</v>
      </c>
      <c r="I16" t="s">
        <v>173</v>
      </c>
      <c r="J16" t="s">
        <v>173</v>
      </c>
      <c r="L16" s="219">
        <v>43591</v>
      </c>
      <c r="M16" s="197" t="s">
        <v>173</v>
      </c>
      <c r="N16" s="197" t="s">
        <v>173</v>
      </c>
      <c r="O16" s="219">
        <v>51250</v>
      </c>
      <c r="P16" s="197" t="s">
        <v>173</v>
      </c>
      <c r="Q16" s="197" t="s">
        <v>173</v>
      </c>
      <c r="R16" s="219">
        <v>49484</v>
      </c>
      <c r="S16" s="197" t="s">
        <v>173</v>
      </c>
      <c r="T16" s="197" t="s">
        <v>173</v>
      </c>
      <c r="U16" s="220">
        <v>0.13518845633272925</v>
      </c>
      <c r="V16" s="215">
        <v>57908</v>
      </c>
      <c r="W16" s="214" t="s">
        <v>173</v>
      </c>
      <c r="X16" s="214" t="s">
        <v>173</v>
      </c>
      <c r="Y16" s="215">
        <v>59807</v>
      </c>
      <c r="Z16" s="214" t="s">
        <v>173</v>
      </c>
      <c r="AA16" s="214" t="s">
        <v>173</v>
      </c>
      <c r="AB16" s="215">
        <v>76733</v>
      </c>
      <c r="AC16" s="214" t="s">
        <v>173</v>
      </c>
      <c r="AD16" s="214" t="s">
        <v>173</v>
      </c>
      <c r="AE16" s="216">
        <v>0.32500000000000001</v>
      </c>
    </row>
    <row r="17" spans="1:31" x14ac:dyDescent="0.3">
      <c r="A17" t="s">
        <v>2083</v>
      </c>
      <c r="B17" s="15">
        <v>35292</v>
      </c>
      <c r="C17" t="s">
        <v>173</v>
      </c>
      <c r="D17" t="s">
        <v>173</v>
      </c>
      <c r="E17" s="15">
        <v>33898</v>
      </c>
      <c r="F17" t="s">
        <v>173</v>
      </c>
      <c r="G17" t="s">
        <v>173</v>
      </c>
      <c r="H17" s="15">
        <v>36195</v>
      </c>
      <c r="I17" t="s">
        <v>173</v>
      </c>
      <c r="J17" t="s">
        <v>173</v>
      </c>
      <c r="K17" s="299">
        <v>2.5586535192111525E-2</v>
      </c>
      <c r="L17" s="219">
        <v>38933</v>
      </c>
      <c r="M17" s="197" t="s">
        <v>173</v>
      </c>
      <c r="N17" s="197" t="s">
        <v>173</v>
      </c>
      <c r="O17" s="219">
        <v>39686</v>
      </c>
      <c r="P17" s="197" t="s">
        <v>173</v>
      </c>
      <c r="Q17" s="197" t="s">
        <v>173</v>
      </c>
      <c r="R17" s="219">
        <v>47095</v>
      </c>
      <c r="S17" s="197" t="s">
        <v>173</v>
      </c>
      <c r="T17" s="197" t="s">
        <v>173</v>
      </c>
      <c r="U17" s="220">
        <v>0.20964220584080343</v>
      </c>
      <c r="V17" s="215">
        <v>47180</v>
      </c>
      <c r="W17" s="214" t="s">
        <v>173</v>
      </c>
      <c r="X17" s="214" t="s">
        <v>173</v>
      </c>
      <c r="Y17" s="215">
        <v>47393</v>
      </c>
      <c r="Z17" s="214" t="s">
        <v>173</v>
      </c>
      <c r="AA17" s="214" t="s">
        <v>173</v>
      </c>
      <c r="AB17" s="215">
        <v>62330</v>
      </c>
      <c r="AC17" s="214" t="s">
        <v>173</v>
      </c>
      <c r="AD17" s="214" t="s">
        <v>173</v>
      </c>
      <c r="AE17" s="216">
        <v>0.32100000000000001</v>
      </c>
    </row>
    <row r="18" spans="1:31" x14ac:dyDescent="0.3">
      <c r="A18" t="s">
        <v>2084</v>
      </c>
      <c r="B18" s="15">
        <v>51125</v>
      </c>
      <c r="C18" t="s">
        <v>173</v>
      </c>
      <c r="D18" t="s">
        <v>173</v>
      </c>
      <c r="E18" s="15">
        <v>41406</v>
      </c>
      <c r="F18" t="s">
        <v>173</v>
      </c>
      <c r="G18" t="s">
        <v>173</v>
      </c>
      <c r="H18" s="15">
        <v>51356</v>
      </c>
      <c r="I18" t="s">
        <v>173</v>
      </c>
      <c r="J18" t="s">
        <v>173</v>
      </c>
      <c r="K18" s="299">
        <v>4.5183374083129588E-3</v>
      </c>
      <c r="L18" s="219">
        <v>56678</v>
      </c>
      <c r="M18" s="197" t="s">
        <v>173</v>
      </c>
      <c r="N18" s="197" t="s">
        <v>173</v>
      </c>
      <c r="O18" s="219">
        <v>60244</v>
      </c>
      <c r="P18" s="197" t="s">
        <v>173</v>
      </c>
      <c r="Q18" s="197" t="s">
        <v>173</v>
      </c>
      <c r="R18" s="219">
        <v>66163</v>
      </c>
      <c r="S18" s="197" t="s">
        <v>173</v>
      </c>
      <c r="T18" s="197" t="s">
        <v>173</v>
      </c>
      <c r="U18" s="220">
        <v>0.16734888316454355</v>
      </c>
      <c r="V18" s="215">
        <v>70414</v>
      </c>
      <c r="W18" s="214" t="s">
        <v>173</v>
      </c>
      <c r="X18" s="214" t="s">
        <v>173</v>
      </c>
      <c r="Y18" s="215">
        <v>72741</v>
      </c>
      <c r="Z18" s="214" t="s">
        <v>173</v>
      </c>
      <c r="AA18" s="214" t="s">
        <v>173</v>
      </c>
      <c r="AB18" s="215">
        <v>90496</v>
      </c>
      <c r="AC18" s="214" t="s">
        <v>173</v>
      </c>
      <c r="AD18" s="214" t="s">
        <v>173</v>
      </c>
      <c r="AE18" s="216">
        <v>0.28499999999999998</v>
      </c>
    </row>
    <row r="19" spans="1:31" x14ac:dyDescent="0.3">
      <c r="A19" s="18"/>
      <c r="B19" s="18"/>
      <c r="C19" s="18"/>
      <c r="D19" s="18"/>
      <c r="E19" s="18"/>
      <c r="F19" s="18"/>
      <c r="G19" s="18"/>
      <c r="H19" s="18"/>
      <c r="I19" s="18"/>
      <c r="J19" s="18"/>
      <c r="K19" s="18"/>
      <c r="L19" s="200"/>
      <c r="M19" s="200"/>
      <c r="N19" s="200"/>
      <c r="O19" s="200"/>
      <c r="P19" s="200"/>
      <c r="Q19" s="200"/>
      <c r="R19" s="200"/>
      <c r="S19" s="200"/>
      <c r="T19" s="200"/>
      <c r="U19" s="200"/>
      <c r="V19" s="225"/>
      <c r="W19" s="225"/>
      <c r="X19" s="225"/>
      <c r="Y19" s="225"/>
      <c r="Z19" s="225"/>
      <c r="AA19" s="225"/>
      <c r="AB19" s="225"/>
      <c r="AC19" s="225"/>
      <c r="AD19" s="225"/>
      <c r="AE19" s="225"/>
    </row>
    <row r="20" spans="1:31" x14ac:dyDescent="0.3">
      <c r="A20" s="297" t="s">
        <v>2085</v>
      </c>
      <c r="B20" s="297"/>
      <c r="C20" s="297"/>
      <c r="D20" s="297"/>
      <c r="E20" s="297"/>
      <c r="F20" s="297"/>
      <c r="G20" s="297"/>
      <c r="H20" s="297"/>
      <c r="I20" s="297"/>
      <c r="J20" s="297"/>
      <c r="K20" s="297"/>
      <c r="L20" s="224"/>
      <c r="M20" s="224"/>
      <c r="N20" s="224"/>
      <c r="O20" s="224"/>
      <c r="P20" s="224"/>
      <c r="Q20" s="224"/>
      <c r="R20" s="224"/>
      <c r="S20" s="224"/>
      <c r="T20" s="224"/>
      <c r="U20" s="224"/>
      <c r="V20" s="224"/>
      <c r="W20" s="224"/>
      <c r="X20" s="224"/>
      <c r="Y20" s="224"/>
      <c r="Z20" s="224"/>
      <c r="AA20" s="224"/>
      <c r="AB20" s="224"/>
      <c r="AC20" s="224"/>
      <c r="AD20" s="224"/>
      <c r="AE20" s="224"/>
    </row>
    <row r="21" spans="1:31" x14ac:dyDescent="0.3">
      <c r="A21" t="s">
        <v>2086</v>
      </c>
      <c r="B21" s="15">
        <v>163800</v>
      </c>
      <c r="C21" t="s">
        <v>173</v>
      </c>
      <c r="D21" t="s">
        <v>173</v>
      </c>
      <c r="E21" s="15">
        <v>120200</v>
      </c>
      <c r="F21" t="s">
        <v>173</v>
      </c>
      <c r="G21" t="s">
        <v>173</v>
      </c>
      <c r="H21" s="15">
        <v>179200</v>
      </c>
      <c r="I21" t="s">
        <v>173</v>
      </c>
      <c r="J21" t="s">
        <v>173</v>
      </c>
      <c r="K21" s="299">
        <v>9.4017094017094016E-2</v>
      </c>
      <c r="L21" s="219">
        <v>217100</v>
      </c>
      <c r="M21" s="197" t="s">
        <v>173</v>
      </c>
      <c r="N21" s="197" t="s">
        <v>173</v>
      </c>
      <c r="O21" s="219">
        <v>167400</v>
      </c>
      <c r="P21" s="197" t="s">
        <v>173</v>
      </c>
      <c r="Q21" s="197" t="s">
        <v>173</v>
      </c>
      <c r="R21" s="219">
        <v>226600</v>
      </c>
      <c r="S21" s="197" t="s">
        <v>173</v>
      </c>
      <c r="T21" s="197" t="s">
        <v>173</v>
      </c>
      <c r="U21" s="220">
        <v>4.3758636573007832E-2</v>
      </c>
      <c r="V21" s="219">
        <v>458500</v>
      </c>
      <c r="W21" s="197" t="s">
        <v>173</v>
      </c>
      <c r="X21" s="197" t="s">
        <v>173</v>
      </c>
      <c r="Y21" s="219">
        <v>385500</v>
      </c>
      <c r="Z21" s="197" t="s">
        <v>173</v>
      </c>
      <c r="AA21" s="197" t="s">
        <v>173</v>
      </c>
      <c r="AB21" s="219">
        <v>538500</v>
      </c>
      <c r="AC21" s="197" t="s">
        <v>173</v>
      </c>
      <c r="AD21" s="197" t="s">
        <v>173</v>
      </c>
      <c r="AE21" s="220">
        <v>0.17399999999999999</v>
      </c>
    </row>
    <row r="22" spans="1:31" x14ac:dyDescent="0.3">
      <c r="A22" s="18"/>
      <c r="B22" s="18"/>
      <c r="C22" s="18"/>
      <c r="D22" s="18"/>
      <c r="E22" s="18"/>
      <c r="F22" s="18"/>
      <c r="G22" s="18"/>
      <c r="H22" s="18"/>
      <c r="I22" s="18"/>
      <c r="J22" s="18"/>
      <c r="K22" s="18"/>
      <c r="L22" s="200"/>
      <c r="M22" s="200"/>
      <c r="N22" s="200"/>
      <c r="O22" s="200"/>
      <c r="P22" s="200"/>
      <c r="Q22" s="200"/>
      <c r="R22" s="200"/>
      <c r="S22" s="200"/>
      <c r="T22" s="200"/>
      <c r="U22" s="200"/>
      <c r="V22" s="200"/>
      <c r="W22" s="200"/>
      <c r="X22" s="200"/>
      <c r="Y22" s="200"/>
      <c r="Z22" s="200"/>
      <c r="AA22" s="200"/>
      <c r="AB22" s="200"/>
      <c r="AC22" s="200"/>
      <c r="AD22" s="200"/>
      <c r="AE22" s="200"/>
    </row>
    <row r="23" spans="1:31" x14ac:dyDescent="0.3">
      <c r="A23" s="297" t="s">
        <v>2087</v>
      </c>
      <c r="B23" s="297"/>
      <c r="C23" s="297"/>
      <c r="D23" s="297"/>
      <c r="E23" s="297"/>
      <c r="F23" s="297"/>
      <c r="G23" s="297"/>
      <c r="H23" s="297"/>
      <c r="I23" s="297"/>
      <c r="J23" s="297"/>
      <c r="K23" s="297"/>
      <c r="L23" s="224"/>
      <c r="M23" s="224"/>
      <c r="N23" s="224"/>
      <c r="O23" s="224"/>
      <c r="P23" s="224"/>
      <c r="Q23" s="224"/>
      <c r="R23" s="224"/>
      <c r="S23" s="224"/>
      <c r="T23" s="224"/>
      <c r="U23" s="224"/>
      <c r="V23" s="224"/>
      <c r="W23" s="224"/>
      <c r="X23" s="224"/>
      <c r="Y23" s="224"/>
      <c r="Z23" s="224"/>
      <c r="AA23" s="224"/>
      <c r="AB23" s="224"/>
      <c r="AC23" s="224"/>
      <c r="AD23" s="224"/>
      <c r="AE23" s="224"/>
    </row>
    <row r="24" spans="1:31" x14ac:dyDescent="0.3">
      <c r="A24" t="s">
        <v>1416</v>
      </c>
      <c r="B24" s="15">
        <v>675</v>
      </c>
      <c r="C24" t="s">
        <v>173</v>
      </c>
      <c r="D24" t="s">
        <v>173</v>
      </c>
      <c r="E24" s="15">
        <v>826</v>
      </c>
      <c r="F24" t="s">
        <v>173</v>
      </c>
      <c r="G24" t="s">
        <v>173</v>
      </c>
      <c r="H24" s="15">
        <v>919</v>
      </c>
      <c r="I24" t="s">
        <v>173</v>
      </c>
      <c r="J24" t="s">
        <v>173</v>
      </c>
      <c r="K24" s="299">
        <v>0.36148148148148146</v>
      </c>
      <c r="L24" s="219">
        <v>810</v>
      </c>
      <c r="M24" s="197" t="s">
        <v>173</v>
      </c>
      <c r="N24" s="197" t="s">
        <v>173</v>
      </c>
      <c r="O24" s="219">
        <v>888</v>
      </c>
      <c r="P24" s="197" t="s">
        <v>173</v>
      </c>
      <c r="Q24" s="197" t="s">
        <v>173</v>
      </c>
      <c r="R24" s="219">
        <v>994</v>
      </c>
      <c r="S24" s="197" t="s">
        <v>173</v>
      </c>
      <c r="T24" s="197" t="s">
        <v>173</v>
      </c>
      <c r="U24" s="220">
        <v>0.2271604938271605</v>
      </c>
      <c r="V24" s="219">
        <v>1147</v>
      </c>
      <c r="W24" s="197" t="s">
        <v>173</v>
      </c>
      <c r="X24" s="197" t="s">
        <v>173</v>
      </c>
      <c r="Y24" s="219">
        <v>1255</v>
      </c>
      <c r="Z24" s="197" t="s">
        <v>173</v>
      </c>
      <c r="AA24" s="197" t="s">
        <v>173</v>
      </c>
      <c r="AB24" s="219">
        <v>1586</v>
      </c>
      <c r="AC24" s="197" t="s">
        <v>173</v>
      </c>
      <c r="AD24" s="197" t="s">
        <v>173</v>
      </c>
      <c r="AE24" s="220">
        <v>0.38300000000000001</v>
      </c>
    </row>
    <row r="25" spans="1:31" x14ac:dyDescent="0.3">
      <c r="A25" s="18"/>
      <c r="B25" s="18"/>
      <c r="C25" s="18"/>
      <c r="D25" s="18"/>
      <c r="E25" s="18"/>
      <c r="F25" s="18"/>
      <c r="G25" s="18"/>
      <c r="H25" s="18"/>
      <c r="I25" s="18"/>
      <c r="J25" s="18"/>
      <c r="K25" s="18"/>
      <c r="L25" s="200"/>
      <c r="M25" s="200"/>
      <c r="N25" s="200"/>
      <c r="O25" s="200"/>
      <c r="P25" s="200"/>
      <c r="Q25" s="200"/>
      <c r="R25" s="200"/>
      <c r="S25" s="200"/>
      <c r="T25" s="200"/>
      <c r="U25" s="200"/>
      <c r="V25" s="200"/>
      <c r="W25" s="200"/>
      <c r="X25" s="200"/>
      <c r="Y25" s="200"/>
      <c r="Z25" s="200"/>
      <c r="AA25" s="200"/>
      <c r="AB25" s="200"/>
      <c r="AC25" s="200"/>
      <c r="AD25" s="200"/>
      <c r="AE25" s="200"/>
    </row>
    <row r="26" spans="1:31" x14ac:dyDescent="0.3">
      <c r="A26" s="297" t="s">
        <v>2446</v>
      </c>
      <c r="B26" s="297"/>
      <c r="C26" s="297"/>
      <c r="D26" s="297"/>
      <c r="E26" s="297"/>
      <c r="F26" s="297"/>
      <c r="G26" s="297"/>
      <c r="H26" s="297"/>
      <c r="I26" s="297"/>
      <c r="J26" s="297"/>
      <c r="K26" s="297"/>
      <c r="L26" s="224"/>
      <c r="M26" s="224"/>
      <c r="N26" s="224"/>
      <c r="O26" s="224"/>
      <c r="P26" s="224"/>
      <c r="Q26" s="224"/>
      <c r="R26" s="224"/>
      <c r="S26" s="224"/>
      <c r="T26" s="224"/>
      <c r="U26" s="224"/>
      <c r="V26" s="224"/>
      <c r="W26" s="224"/>
      <c r="X26" s="224"/>
      <c r="Y26" s="224"/>
      <c r="Z26" s="224"/>
      <c r="AA26" s="224"/>
      <c r="AB26" s="224"/>
      <c r="AC26" s="224"/>
      <c r="AD26" s="224"/>
      <c r="AE26" s="224"/>
    </row>
    <row r="27" spans="1:31" x14ac:dyDescent="0.3">
      <c r="B27" s="298" t="s">
        <v>1703</v>
      </c>
      <c r="C27" s="298"/>
      <c r="D27" s="298" t="s">
        <v>1704</v>
      </c>
      <c r="E27" s="298" t="s">
        <v>1703</v>
      </c>
      <c r="F27" s="298"/>
      <c r="G27" s="298" t="s">
        <v>1704</v>
      </c>
      <c r="H27" s="298" t="s">
        <v>1703</v>
      </c>
      <c r="I27" s="298"/>
      <c r="J27" s="298" t="s">
        <v>1704</v>
      </c>
      <c r="K27" t="s">
        <v>173</v>
      </c>
      <c r="L27" s="221" t="s">
        <v>1703</v>
      </c>
      <c r="M27" s="222"/>
      <c r="N27" s="222" t="s">
        <v>1704</v>
      </c>
      <c r="O27" s="221" t="s">
        <v>1703</v>
      </c>
      <c r="P27" s="222"/>
      <c r="Q27" s="222" t="s">
        <v>1704</v>
      </c>
      <c r="R27" s="221" t="s">
        <v>1703</v>
      </c>
      <c r="S27" s="222"/>
      <c r="T27" s="222" t="s">
        <v>1704</v>
      </c>
      <c r="U27" s="197" t="s">
        <v>173</v>
      </c>
      <c r="V27" s="221" t="s">
        <v>1703</v>
      </c>
      <c r="W27" s="222"/>
      <c r="X27" s="222" t="s">
        <v>1704</v>
      </c>
      <c r="Y27" s="221" t="s">
        <v>1703</v>
      </c>
      <c r="Z27" s="222"/>
      <c r="AA27" s="222" t="s">
        <v>1704</v>
      </c>
      <c r="AB27" s="221" t="s">
        <v>1703</v>
      </c>
      <c r="AC27" s="222"/>
      <c r="AD27" s="222" t="s">
        <v>1704</v>
      </c>
      <c r="AE27" s="197" t="s">
        <v>173</v>
      </c>
    </row>
    <row r="28" spans="1:31" x14ac:dyDescent="0.3">
      <c r="A28" t="s">
        <v>175</v>
      </c>
      <c r="B28" s="2">
        <v>1351</v>
      </c>
      <c r="C28" t="s">
        <v>173</v>
      </c>
      <c r="D28" s="2">
        <v>175.75757575757501</v>
      </c>
      <c r="E28" s="2">
        <v>2112</v>
      </c>
      <c r="F28" t="s">
        <v>173</v>
      </c>
      <c r="G28" s="2">
        <v>158.78787878787799</v>
      </c>
      <c r="H28" s="2">
        <v>2311</v>
      </c>
      <c r="I28" t="s">
        <v>173</v>
      </c>
      <c r="J28" s="14">
        <v>302.42425500000002</v>
      </c>
      <c r="K28" s="299">
        <v>0.71058475203552929</v>
      </c>
      <c r="L28" s="198">
        <v>303446</v>
      </c>
      <c r="M28" s="197" t="s">
        <v>173</v>
      </c>
      <c r="N28" s="198">
        <v>1955.7575757575701</v>
      </c>
      <c r="O28" s="198">
        <v>322560</v>
      </c>
      <c r="P28" s="197" t="s">
        <v>173</v>
      </c>
      <c r="Q28" s="198">
        <v>1818.7878787878701</v>
      </c>
      <c r="R28" s="198">
        <v>341895</v>
      </c>
      <c r="S28" s="197" t="s">
        <v>173</v>
      </c>
      <c r="T28" s="199">
        <v>2392.7272899999998</v>
      </c>
      <c r="U28" s="220">
        <v>0.12670788212729778</v>
      </c>
      <c r="V28" s="198">
        <v>16272337</v>
      </c>
      <c r="W28" s="197" t="s">
        <v>173</v>
      </c>
      <c r="X28" s="198">
        <v>11453</v>
      </c>
      <c r="Y28" s="198">
        <v>16864403</v>
      </c>
      <c r="Z28" s="197" t="s">
        <v>173</v>
      </c>
      <c r="AA28" s="198">
        <v>10889</v>
      </c>
      <c r="AB28" s="198">
        <v>18246043</v>
      </c>
      <c r="AC28" s="197" t="s">
        <v>173</v>
      </c>
      <c r="AD28" s="199">
        <v>14744.85</v>
      </c>
      <c r="AE28" s="220">
        <v>0.121</v>
      </c>
    </row>
    <row r="29" spans="1:31" x14ac:dyDescent="0.3">
      <c r="A29" t="s">
        <v>1744</v>
      </c>
      <c r="B29" s="2">
        <v>1237</v>
      </c>
      <c r="C29" s="299">
        <v>0.91561806069578089</v>
      </c>
      <c r="D29" s="2">
        <v>167.272727272727</v>
      </c>
      <c r="E29" s="2">
        <v>1906</v>
      </c>
      <c r="F29" s="299">
        <v>0.90246212121212122</v>
      </c>
      <c r="G29" s="2">
        <v>149.69696969696901</v>
      </c>
      <c r="H29" s="2">
        <v>2033</v>
      </c>
      <c r="I29" s="299">
        <v>0.87970575508437909</v>
      </c>
      <c r="J29" s="14">
        <v>273.33334400000001</v>
      </c>
      <c r="K29" s="299">
        <v>0.64349232012934521</v>
      </c>
      <c r="L29" s="198">
        <v>280200</v>
      </c>
      <c r="M29" s="220">
        <v>0.9233932890860318</v>
      </c>
      <c r="N29" s="198">
        <v>1847.87878787878</v>
      </c>
      <c r="O29" s="198">
        <v>296101</v>
      </c>
      <c r="P29" s="220">
        <v>0.91797185019841265</v>
      </c>
      <c r="Q29" s="198">
        <v>1910.9090909090901</v>
      </c>
      <c r="R29" s="198">
        <v>316016</v>
      </c>
      <c r="S29" s="220">
        <v>0.92430717033007215</v>
      </c>
      <c r="T29" s="199">
        <v>2228.48486</v>
      </c>
      <c r="U29" s="220">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1745</v>
      </c>
      <c r="B30" s="2">
        <v>886</v>
      </c>
      <c r="C30" s="299">
        <v>0.65581051073279051</v>
      </c>
      <c r="D30" s="2">
        <v>140</v>
      </c>
      <c r="E30" s="2">
        <v>1303</v>
      </c>
      <c r="F30" s="299">
        <v>0.61695075757575757</v>
      </c>
      <c r="G30" s="2">
        <v>118.787878787878</v>
      </c>
      <c r="H30" s="2">
        <v>1850</v>
      </c>
      <c r="I30" s="299">
        <v>0.80051925573344873</v>
      </c>
      <c r="J30" s="14">
        <v>272.121216</v>
      </c>
      <c r="K30" s="299">
        <v>1.0880361173814899</v>
      </c>
      <c r="L30" s="198">
        <v>227474</v>
      </c>
      <c r="M30" s="220">
        <v>0.74963584954159879</v>
      </c>
      <c r="N30" s="198">
        <v>1843.0303030303</v>
      </c>
      <c r="O30" s="198">
        <v>249710</v>
      </c>
      <c r="P30" s="220">
        <v>0.77415054563492058</v>
      </c>
      <c r="Q30" s="198">
        <v>1869.69696969697</v>
      </c>
      <c r="R30" s="198">
        <v>272929</v>
      </c>
      <c r="S30" s="220">
        <v>0.79828309861214697</v>
      </c>
      <c r="T30" s="199">
        <v>2250.9091800000001</v>
      </c>
      <c r="U30" s="220">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1746</v>
      </c>
      <c r="B31" s="2">
        <v>351</v>
      </c>
      <c r="C31" s="299">
        <v>0.25980754996299038</v>
      </c>
      <c r="D31" s="2">
        <v>94.545454545454504</v>
      </c>
      <c r="E31" s="2">
        <v>603</v>
      </c>
      <c r="F31" s="299">
        <v>0.28551136363636365</v>
      </c>
      <c r="G31" s="2">
        <v>127.272727272727</v>
      </c>
      <c r="H31" s="2">
        <v>183</v>
      </c>
      <c r="I31" s="299">
        <v>7.9186499350930334E-2</v>
      </c>
      <c r="J31" s="14">
        <v>66.060609999999997</v>
      </c>
      <c r="K31" s="299">
        <v>-0.47863247863247865</v>
      </c>
      <c r="L31" s="198">
        <v>52726</v>
      </c>
      <c r="M31" s="220">
        <v>0.17375743954443296</v>
      </c>
      <c r="N31" s="198">
        <v>1037.57575757575</v>
      </c>
      <c r="O31" s="198">
        <v>46391</v>
      </c>
      <c r="P31" s="220">
        <v>0.14382130456349207</v>
      </c>
      <c r="Q31" s="198">
        <v>1235.7575757575701</v>
      </c>
      <c r="R31" s="198">
        <v>43087</v>
      </c>
      <c r="S31" s="220">
        <v>0.1260240717179251</v>
      </c>
      <c r="T31" s="199">
        <v>1440</v>
      </c>
      <c r="U31" s="220">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1487</v>
      </c>
      <c r="B32" s="2">
        <v>260</v>
      </c>
      <c r="C32" s="299">
        <v>0.19245003700962252</v>
      </c>
      <c r="D32" s="2">
        <v>79.393939393939405</v>
      </c>
      <c r="E32" s="2">
        <v>288</v>
      </c>
      <c r="F32" s="299">
        <v>0.13636363636363635</v>
      </c>
      <c r="G32" s="2">
        <v>78.181818181818201</v>
      </c>
      <c r="H32" s="2">
        <v>86</v>
      </c>
      <c r="I32" s="299">
        <v>3.7213327563825185E-2</v>
      </c>
      <c r="J32" s="14">
        <v>43.030304000000001</v>
      </c>
      <c r="K32" s="299">
        <v>-0.66923076923076918</v>
      </c>
      <c r="L32" s="198">
        <v>33945</v>
      </c>
      <c r="M32" s="220">
        <v>0.11186504353328104</v>
      </c>
      <c r="N32" s="197">
        <v>784.84848484848499</v>
      </c>
      <c r="O32" s="198">
        <v>28952</v>
      </c>
      <c r="P32" s="220">
        <v>8.9756944444444445E-2</v>
      </c>
      <c r="Q32" s="197">
        <v>910.30303030303003</v>
      </c>
      <c r="R32" s="198">
        <v>26933</v>
      </c>
      <c r="S32" s="220">
        <v>7.8775647494113685E-2</v>
      </c>
      <c r="T32" s="199">
        <v>1031.51514</v>
      </c>
      <c r="U32" s="220">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1488</v>
      </c>
      <c r="B33" s="2">
        <v>46</v>
      </c>
      <c r="C33" s="299">
        <v>3.4048852701702444E-2</v>
      </c>
      <c r="D33" s="2">
        <v>26.060606060605998</v>
      </c>
      <c r="E33" s="2">
        <v>212</v>
      </c>
      <c r="F33" s="299">
        <v>0.10037878787878787</v>
      </c>
      <c r="G33" s="2">
        <v>84.242424242424207</v>
      </c>
      <c r="H33" s="2">
        <v>20</v>
      </c>
      <c r="I33" s="299">
        <v>8.6542622241453909E-3</v>
      </c>
      <c r="J33" s="14">
        <v>10.909091</v>
      </c>
      <c r="K33" s="299">
        <v>-0.56521739130434778</v>
      </c>
      <c r="L33" s="198">
        <v>8242</v>
      </c>
      <c r="M33" s="220">
        <v>2.7161340073686917E-2</v>
      </c>
      <c r="N33" s="197">
        <v>524.24242424242402</v>
      </c>
      <c r="O33" s="198">
        <v>7906</v>
      </c>
      <c r="P33" s="220">
        <v>2.451016865079365E-2</v>
      </c>
      <c r="Q33" s="197">
        <v>629.09090909090901</v>
      </c>
      <c r="R33" s="198">
        <v>8235</v>
      </c>
      <c r="S33" s="220">
        <v>2.4086342298073968E-2</v>
      </c>
      <c r="T33" s="197">
        <v>568.48486300000002</v>
      </c>
      <c r="U33" s="220">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1489</v>
      </c>
      <c r="B34" s="2">
        <v>23</v>
      </c>
      <c r="C34" s="299">
        <v>1.7024426350851222E-2</v>
      </c>
      <c r="D34" s="2">
        <v>18.181818181818102</v>
      </c>
      <c r="E34" s="2">
        <v>8</v>
      </c>
      <c r="F34" s="299">
        <v>3.787878787878788E-3</v>
      </c>
      <c r="G34" s="2">
        <v>7.8787878787878798</v>
      </c>
      <c r="H34" s="2">
        <v>10</v>
      </c>
      <c r="I34" s="299">
        <v>4.3271311120726954E-3</v>
      </c>
      <c r="J34" s="14">
        <v>6.0606059999999999</v>
      </c>
      <c r="K34" s="299">
        <v>-0.56521739130434778</v>
      </c>
      <c r="L34" s="198">
        <v>5747</v>
      </c>
      <c r="M34" s="220">
        <v>1.8939119316122143E-2</v>
      </c>
      <c r="N34" s="197">
        <v>484.84848484848402</v>
      </c>
      <c r="O34" s="198">
        <v>4621</v>
      </c>
      <c r="P34" s="220">
        <v>1.4326016865079364E-2</v>
      </c>
      <c r="Q34" s="197">
        <v>416.36363636363598</v>
      </c>
      <c r="R34" s="198">
        <v>4397</v>
      </c>
      <c r="S34" s="220">
        <v>1.2860673598619459E-2</v>
      </c>
      <c r="T34" s="197">
        <v>492.121216</v>
      </c>
      <c r="U34" s="220">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1747</v>
      </c>
      <c r="B35" s="2">
        <v>22</v>
      </c>
      <c r="C35" s="299">
        <v>1.628423390081421E-2</v>
      </c>
      <c r="D35" s="2">
        <v>23.030303030302999</v>
      </c>
      <c r="E35" s="2">
        <v>66</v>
      </c>
      <c r="F35" s="299">
        <v>3.125E-2</v>
      </c>
      <c r="G35" s="2">
        <v>42.424242424242401</v>
      </c>
      <c r="H35" s="2">
        <v>67</v>
      </c>
      <c r="I35" s="299">
        <v>2.8991778450887063E-2</v>
      </c>
      <c r="J35" s="14">
        <v>43.636364</v>
      </c>
      <c r="K35" s="299">
        <v>2.0454545454545454</v>
      </c>
      <c r="L35" s="198">
        <v>2756</v>
      </c>
      <c r="M35" s="220">
        <v>9.0823408448290639E-3</v>
      </c>
      <c r="N35" s="197">
        <v>294.54545454545399</v>
      </c>
      <c r="O35" s="198">
        <v>2368</v>
      </c>
      <c r="P35" s="220">
        <v>7.3412698412698412E-3</v>
      </c>
      <c r="Q35" s="197">
        <v>345.45454545454498</v>
      </c>
      <c r="R35" s="198">
        <v>2311</v>
      </c>
      <c r="S35" s="220">
        <v>6.7593851913599207E-3</v>
      </c>
      <c r="T35" s="197">
        <v>356.96969999999999</v>
      </c>
      <c r="U35" s="220">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1748</v>
      </c>
      <c r="B36" s="2">
        <v>0</v>
      </c>
      <c r="C36" s="299">
        <v>0</v>
      </c>
      <c r="D36" s="2">
        <v>72.121212121212096</v>
      </c>
      <c r="E36" s="2">
        <v>29</v>
      </c>
      <c r="F36" s="299">
        <v>1.3731060606060606E-2</v>
      </c>
      <c r="G36" s="2">
        <v>27.878787878787801</v>
      </c>
      <c r="H36" s="2">
        <v>0</v>
      </c>
      <c r="I36" s="299">
        <v>0</v>
      </c>
      <c r="J36" s="14">
        <v>11.515152</v>
      </c>
      <c r="L36" s="198">
        <v>2036</v>
      </c>
      <c r="M36" s="220">
        <v>6.7095957765137782E-3</v>
      </c>
      <c r="N36" s="197">
        <v>235.15151515151501</v>
      </c>
      <c r="O36" s="198">
        <v>2544</v>
      </c>
      <c r="P36" s="220">
        <v>7.8869047619047616E-3</v>
      </c>
      <c r="Q36" s="197">
        <v>286.666666666666</v>
      </c>
      <c r="R36" s="198">
        <v>1211</v>
      </c>
      <c r="S36" s="220">
        <v>3.5420231357580546E-3</v>
      </c>
      <c r="T36" s="197">
        <v>232.72728000000001</v>
      </c>
      <c r="U36" s="220">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1749</v>
      </c>
      <c r="B37" s="2">
        <v>0</v>
      </c>
      <c r="C37" s="299">
        <v>0</v>
      </c>
      <c r="D37" s="2">
        <v>72.121212121212096</v>
      </c>
      <c r="E37" s="2">
        <v>0</v>
      </c>
      <c r="F37" s="299">
        <v>0</v>
      </c>
      <c r="G37" s="2">
        <v>10.909090909090899</v>
      </c>
      <c r="H37" s="2">
        <v>28</v>
      </c>
      <c r="I37" s="299">
        <v>1.2115967113803548E-2</v>
      </c>
      <c r="J37" s="14">
        <v>21.212122000000001</v>
      </c>
      <c r="L37" s="198">
        <v>2857</v>
      </c>
      <c r="M37" s="220">
        <v>9.4151842502455136E-3</v>
      </c>
      <c r="N37" s="197">
        <v>238.18181818181799</v>
      </c>
      <c r="O37" s="198">
        <v>3320</v>
      </c>
      <c r="P37" s="220">
        <v>1.029265873015873E-2</v>
      </c>
      <c r="Q37" s="197">
        <v>285.45454545454498</v>
      </c>
      <c r="R37" s="198">
        <v>1997</v>
      </c>
      <c r="S37" s="220">
        <v>5.8409745682153876E-3</v>
      </c>
      <c r="T37" s="197">
        <v>247.878784</v>
      </c>
      <c r="U37" s="220">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1750</v>
      </c>
      <c r="B38" s="2">
        <v>0</v>
      </c>
      <c r="C38" s="299">
        <v>0</v>
      </c>
      <c r="D38" s="2">
        <v>72.121212121212096</v>
      </c>
      <c r="E38" s="2">
        <v>0</v>
      </c>
      <c r="F38" s="299">
        <v>0</v>
      </c>
      <c r="G38" s="2">
        <v>10.909090909090899</v>
      </c>
      <c r="H38" s="2">
        <v>28</v>
      </c>
      <c r="I38" s="299">
        <v>1.2115967113803548E-2</v>
      </c>
      <c r="J38" s="14">
        <v>21.212122000000001</v>
      </c>
      <c r="L38" s="198">
        <v>2667</v>
      </c>
      <c r="M38" s="220">
        <v>8.7890431905512014E-3</v>
      </c>
      <c r="N38" s="197">
        <v>221.21212121212099</v>
      </c>
      <c r="O38" s="198">
        <v>3157</v>
      </c>
      <c r="P38" s="220">
        <v>9.7873263888888888E-3</v>
      </c>
      <c r="Q38" s="197">
        <v>273.33333333333297</v>
      </c>
      <c r="R38" s="198">
        <v>1890</v>
      </c>
      <c r="S38" s="220">
        <v>5.5280129864432063E-3</v>
      </c>
      <c r="T38" s="197">
        <v>241.81817599999999</v>
      </c>
      <c r="U38" s="220">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1751</v>
      </c>
      <c r="B39" s="2">
        <v>0</v>
      </c>
      <c r="C39" s="299">
        <v>0</v>
      </c>
      <c r="D39" s="2">
        <v>72.121212121212096</v>
      </c>
      <c r="E39" s="2">
        <v>0</v>
      </c>
      <c r="F39" s="299">
        <v>0</v>
      </c>
      <c r="G39" s="2">
        <v>10.909090909090899</v>
      </c>
      <c r="H39" s="2">
        <v>0</v>
      </c>
      <c r="I39" s="299">
        <v>0</v>
      </c>
      <c r="J39" s="14">
        <v>11.515152</v>
      </c>
      <c r="L39" s="197">
        <v>69</v>
      </c>
      <c r="M39" s="220">
        <v>2.2738806904688149E-4</v>
      </c>
      <c r="N39" s="197">
        <v>41.212121212121197</v>
      </c>
      <c r="O39" s="197">
        <v>82</v>
      </c>
      <c r="P39" s="220">
        <v>2.5421626984126986E-4</v>
      </c>
      <c r="Q39" s="197">
        <v>62.424242424242401</v>
      </c>
      <c r="R39" s="197">
        <v>41</v>
      </c>
      <c r="S39" s="220">
        <v>1.1991985843606956E-4</v>
      </c>
      <c r="T39" s="197">
        <v>28.484848</v>
      </c>
      <c r="U39" s="220">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1752</v>
      </c>
      <c r="B40" s="2">
        <v>0</v>
      </c>
      <c r="C40" s="299">
        <v>0</v>
      </c>
      <c r="D40" s="2">
        <v>72.121212121212096</v>
      </c>
      <c r="E40" s="2">
        <v>0</v>
      </c>
      <c r="F40" s="299">
        <v>0</v>
      </c>
      <c r="G40" s="2">
        <v>10.909090909090899</v>
      </c>
      <c r="H40" s="2">
        <v>0</v>
      </c>
      <c r="I40" s="299">
        <v>0</v>
      </c>
      <c r="J40" s="14">
        <v>11.515152</v>
      </c>
      <c r="L40" s="197">
        <v>25</v>
      </c>
      <c r="M40" s="220">
        <v>8.2386981538725183E-5</v>
      </c>
      <c r="N40" s="197">
        <v>24.2424242424242</v>
      </c>
      <c r="O40" s="197">
        <v>0</v>
      </c>
      <c r="P40" s="220">
        <v>0</v>
      </c>
      <c r="Q40" s="197">
        <v>16.363636363636299</v>
      </c>
      <c r="R40" s="197">
        <v>54</v>
      </c>
      <c r="S40" s="220">
        <v>1.5794322818409162E-4</v>
      </c>
      <c r="T40" s="197">
        <v>26.666665999999999</v>
      </c>
      <c r="U40" s="220">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1753</v>
      </c>
      <c r="B41" s="2">
        <v>0</v>
      </c>
      <c r="C41" s="299">
        <v>0</v>
      </c>
      <c r="D41" s="2">
        <v>72.121212121212096</v>
      </c>
      <c r="E41" s="2">
        <v>0</v>
      </c>
      <c r="F41" s="299">
        <v>0</v>
      </c>
      <c r="G41" s="2">
        <v>10.909090909090899</v>
      </c>
      <c r="H41" s="2">
        <v>0</v>
      </c>
      <c r="I41" s="299">
        <v>0</v>
      </c>
      <c r="J41" s="14">
        <v>11.515152</v>
      </c>
      <c r="L41" s="197">
        <v>96</v>
      </c>
      <c r="M41" s="220">
        <v>3.1636600910870468E-4</v>
      </c>
      <c r="N41" s="197">
        <v>61.212121212121197</v>
      </c>
      <c r="O41" s="197">
        <v>51</v>
      </c>
      <c r="P41" s="220">
        <v>1.5811011904761906E-4</v>
      </c>
      <c r="Q41" s="197">
        <v>43.636363636363598</v>
      </c>
      <c r="R41" s="197">
        <v>0</v>
      </c>
      <c r="S41" s="220">
        <v>0</v>
      </c>
      <c r="T41" s="197">
        <v>17.575758</v>
      </c>
      <c r="U41" s="220">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1497</v>
      </c>
      <c r="B42" s="2">
        <v>0</v>
      </c>
      <c r="C42" s="299">
        <v>0</v>
      </c>
      <c r="D42" s="2">
        <v>72.121212121212096</v>
      </c>
      <c r="E42" s="2">
        <v>0</v>
      </c>
      <c r="F42" s="299">
        <v>0</v>
      </c>
      <c r="G42" s="2">
        <v>10.909090909090899</v>
      </c>
      <c r="H42" s="2">
        <v>0</v>
      </c>
      <c r="I42" s="299">
        <v>0</v>
      </c>
      <c r="J42" s="14">
        <v>11.515152</v>
      </c>
      <c r="L42" s="197">
        <v>0</v>
      </c>
      <c r="M42" s="220">
        <v>0</v>
      </c>
      <c r="N42" s="197">
        <v>72.121212121212096</v>
      </c>
      <c r="O42" s="197">
        <v>30</v>
      </c>
      <c r="P42" s="220">
        <v>9.3005952380952376E-5</v>
      </c>
      <c r="Q42" s="197">
        <v>20</v>
      </c>
      <c r="R42" s="197">
        <v>12</v>
      </c>
      <c r="S42" s="220">
        <v>3.509849515202036E-5</v>
      </c>
      <c r="T42" s="197">
        <v>15.757576</v>
      </c>
      <c r="U42" s="220"/>
      <c r="V42" s="198">
        <v>5431</v>
      </c>
      <c r="W42" s="220">
        <v>0</v>
      </c>
      <c r="X42" s="197">
        <v>279</v>
      </c>
      <c r="Y42" s="198">
        <v>8623</v>
      </c>
      <c r="Z42" s="220">
        <v>1E-3</v>
      </c>
      <c r="AA42" s="197">
        <v>418</v>
      </c>
      <c r="AB42" s="198">
        <v>12170</v>
      </c>
      <c r="AC42" s="220">
        <v>1E-3</v>
      </c>
      <c r="AD42" s="197">
        <v>455.15</v>
      </c>
      <c r="AE42" s="220">
        <v>1.2410000000000001</v>
      </c>
    </row>
    <row r="43" spans="1:31" x14ac:dyDescent="0.3">
      <c r="A43" t="s">
        <v>1498</v>
      </c>
      <c r="B43" s="2">
        <v>0</v>
      </c>
      <c r="C43" s="299">
        <v>0</v>
      </c>
      <c r="D43" s="2">
        <v>72.121212121212096</v>
      </c>
      <c r="E43" s="2">
        <v>0</v>
      </c>
      <c r="F43" s="299">
        <v>0</v>
      </c>
      <c r="G43" s="2">
        <v>10.909090909090899</v>
      </c>
      <c r="H43" s="2">
        <v>0</v>
      </c>
      <c r="I43" s="299">
        <v>0</v>
      </c>
      <c r="J43" s="14">
        <v>11.515152</v>
      </c>
      <c r="L43" s="197">
        <v>163</v>
      </c>
      <c r="M43" s="220">
        <v>5.3716311963248817E-4</v>
      </c>
      <c r="N43" s="197">
        <v>62.424242424242401</v>
      </c>
      <c r="O43" s="197">
        <v>102</v>
      </c>
      <c r="P43" s="220">
        <v>3.1622023809523811E-4</v>
      </c>
      <c r="Q43" s="197">
        <v>44.848484848484802</v>
      </c>
      <c r="R43" s="197">
        <v>95</v>
      </c>
      <c r="S43" s="220">
        <v>2.7786308662016118E-4</v>
      </c>
      <c r="T43" s="197">
        <v>55.757576</v>
      </c>
      <c r="U43" s="220">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1499</v>
      </c>
      <c r="B44" s="2">
        <v>10</v>
      </c>
      <c r="C44" s="299">
        <v>7.4019245003700959E-3</v>
      </c>
      <c r="D44" s="2">
        <v>9.0909090909090899</v>
      </c>
      <c r="E44" s="2">
        <v>9</v>
      </c>
      <c r="F44" s="299">
        <v>4.261363636363636E-3</v>
      </c>
      <c r="G44" s="2">
        <v>8.4848484848484809</v>
      </c>
      <c r="H44" s="2">
        <v>0</v>
      </c>
      <c r="I44" s="299">
        <v>0</v>
      </c>
      <c r="J44" s="14">
        <v>11.515152</v>
      </c>
      <c r="K44" s="299">
        <v>-1</v>
      </c>
      <c r="L44" s="198">
        <v>943</v>
      </c>
      <c r="M44" s="220">
        <v>3.1076369436407137E-3</v>
      </c>
      <c r="N44" s="197">
        <v>122.424242424242</v>
      </c>
      <c r="O44" s="198">
        <v>1021</v>
      </c>
      <c r="P44" s="220">
        <v>3.1653025793650794E-3</v>
      </c>
      <c r="Q44" s="197">
        <v>143.636363636363</v>
      </c>
      <c r="R44" s="197">
        <v>581</v>
      </c>
      <c r="S44" s="220">
        <v>1.6993521402769857E-3</v>
      </c>
      <c r="T44" s="197">
        <v>89.696969999999993</v>
      </c>
      <c r="U44" s="220">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1500</v>
      </c>
      <c r="B45" s="2">
        <v>0</v>
      </c>
      <c r="C45" s="299">
        <v>0</v>
      </c>
      <c r="D45" s="2">
        <v>72.121212121212096</v>
      </c>
      <c r="E45" s="2">
        <v>26</v>
      </c>
      <c r="F45" s="299">
        <v>1.231060606060606E-2</v>
      </c>
      <c r="G45" s="2">
        <v>23.030303030302999</v>
      </c>
      <c r="H45" s="2">
        <v>0</v>
      </c>
      <c r="I45" s="299">
        <v>0</v>
      </c>
      <c r="J45" s="14">
        <v>11.515152</v>
      </c>
      <c r="L45" s="198">
        <v>1055</v>
      </c>
      <c r="M45" s="220">
        <v>3.4767306209342024E-3</v>
      </c>
      <c r="N45" s="197">
        <v>127.87878787878699</v>
      </c>
      <c r="O45" s="198">
        <v>1811</v>
      </c>
      <c r="P45" s="220">
        <v>5.6144593253968254E-3</v>
      </c>
      <c r="Q45" s="197">
        <v>224.84848484848399</v>
      </c>
      <c r="R45" s="198">
        <v>914</v>
      </c>
      <c r="S45" s="220">
        <v>2.6733353807455507E-3</v>
      </c>
      <c r="T45" s="197">
        <v>148.484848</v>
      </c>
      <c r="U45" s="220">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1501</v>
      </c>
      <c r="B46" s="2">
        <v>62</v>
      </c>
      <c r="C46" s="299">
        <v>4.5891931902294597E-2</v>
      </c>
      <c r="D46" s="2">
        <v>38.787878787878697</v>
      </c>
      <c r="E46" s="2">
        <v>57</v>
      </c>
      <c r="F46" s="299">
        <v>2.6988636363636364E-2</v>
      </c>
      <c r="G46" s="2">
        <v>24.848484848484802</v>
      </c>
      <c r="H46" s="2">
        <v>116</v>
      </c>
      <c r="I46" s="299">
        <v>5.0194720900043274E-2</v>
      </c>
      <c r="J46" s="14">
        <v>70.303030000000007</v>
      </c>
      <c r="K46" s="299">
        <v>0.87096774193548387</v>
      </c>
      <c r="L46" s="198">
        <v>5264</v>
      </c>
      <c r="M46" s="220">
        <v>1.7347402832793974E-2</v>
      </c>
      <c r="N46" s="197">
        <v>467.27272727272702</v>
      </c>
      <c r="O46" s="198">
        <v>4577</v>
      </c>
      <c r="P46" s="220">
        <v>1.4189608134920635E-2</v>
      </c>
      <c r="Q46" s="197">
        <v>407.27272727272702</v>
      </c>
      <c r="R46" s="198">
        <v>3647</v>
      </c>
      <c r="S46" s="220">
        <v>1.0667017651618187E-2</v>
      </c>
      <c r="T46" s="197">
        <v>288.48486300000002</v>
      </c>
      <c r="U46" s="220">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1503</v>
      </c>
      <c r="B47" s="2">
        <v>19</v>
      </c>
      <c r="C47" s="299">
        <v>1.4063656550703183E-2</v>
      </c>
      <c r="D47" s="2">
        <v>15.151515151515101</v>
      </c>
      <c r="E47" s="2">
        <v>34</v>
      </c>
      <c r="F47" s="299">
        <v>1.6098484848484848E-2</v>
      </c>
      <c r="G47" s="2">
        <v>23.030303030302999</v>
      </c>
      <c r="H47" s="2">
        <v>0</v>
      </c>
      <c r="I47" s="299">
        <v>0</v>
      </c>
      <c r="J47" s="14">
        <v>11.515152</v>
      </c>
      <c r="K47" s="299">
        <v>-1</v>
      </c>
      <c r="L47" s="198">
        <v>4118</v>
      </c>
      <c r="M47" s="220">
        <v>1.3570783599058811E-2</v>
      </c>
      <c r="N47" s="197">
        <v>466.666666666666</v>
      </c>
      <c r="O47" s="198">
        <v>6381</v>
      </c>
      <c r="P47" s="220">
        <v>1.9782366071428571E-2</v>
      </c>
      <c r="Q47" s="197">
        <v>462.42424242424198</v>
      </c>
      <c r="R47" s="198">
        <v>3283</v>
      </c>
      <c r="S47" s="220">
        <v>9.6023632986735694E-3</v>
      </c>
      <c r="T47" s="197">
        <v>390.30304000000001</v>
      </c>
      <c r="U47" s="220">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1754</v>
      </c>
      <c r="B48" s="2">
        <v>23</v>
      </c>
      <c r="C48" s="299">
        <v>1.7024426350851222E-2</v>
      </c>
      <c r="D48" s="2">
        <v>15.757575757575699</v>
      </c>
      <c r="E48" s="2">
        <v>80</v>
      </c>
      <c r="F48" s="299">
        <v>3.787878787878788E-2</v>
      </c>
      <c r="G48" s="2">
        <v>27.878787878787801</v>
      </c>
      <c r="H48" s="2">
        <v>134</v>
      </c>
      <c r="I48" s="299">
        <v>5.7983556901774126E-2</v>
      </c>
      <c r="J48" s="14">
        <v>58.181820000000002</v>
      </c>
      <c r="K48" s="299">
        <v>4.8260869565217392</v>
      </c>
      <c r="L48" s="198">
        <v>8846</v>
      </c>
      <c r="M48" s="220">
        <v>2.9151809547662517E-2</v>
      </c>
      <c r="N48" s="197">
        <v>389.09090909090901</v>
      </c>
      <c r="O48" s="198">
        <v>9247</v>
      </c>
      <c r="P48" s="220">
        <v>2.8667534722222221E-2</v>
      </c>
      <c r="Q48" s="197">
        <v>484.24242424242402</v>
      </c>
      <c r="R48" s="198">
        <v>15362</v>
      </c>
      <c r="S48" s="220">
        <v>4.4931923543778063E-2</v>
      </c>
      <c r="T48" s="197">
        <v>989.09090000000003</v>
      </c>
      <c r="U48" s="220">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200"/>
      <c r="M49" s="200"/>
      <c r="N49" s="200"/>
      <c r="O49" s="200"/>
      <c r="P49" s="200"/>
      <c r="Q49" s="200"/>
      <c r="R49" s="200"/>
      <c r="S49" s="200"/>
      <c r="T49" s="200"/>
      <c r="U49" s="200"/>
      <c r="V49" s="200"/>
      <c r="W49" s="200"/>
      <c r="X49" s="200"/>
      <c r="Y49" s="200"/>
      <c r="Z49" s="200"/>
      <c r="AA49" s="200"/>
      <c r="AB49" s="200"/>
      <c r="AC49" s="200"/>
      <c r="AD49" s="200"/>
      <c r="AE49" s="200"/>
    </row>
    <row r="50" spans="1:31" x14ac:dyDescent="0.3">
      <c r="A50" s="297" t="s">
        <v>1974</v>
      </c>
      <c r="B50" s="297"/>
      <c r="C50" s="297"/>
      <c r="D50" s="297"/>
      <c r="E50" s="297"/>
      <c r="F50" s="297"/>
      <c r="G50" s="297"/>
      <c r="H50" s="297"/>
      <c r="I50" s="297"/>
      <c r="J50" s="297"/>
      <c r="K50" s="297"/>
      <c r="L50" s="224"/>
      <c r="M50" s="224"/>
      <c r="N50" s="224"/>
      <c r="O50" s="224"/>
      <c r="P50" s="224"/>
      <c r="Q50" s="224"/>
      <c r="R50" s="224"/>
      <c r="S50" s="224"/>
      <c r="T50" s="224"/>
      <c r="U50" s="224"/>
      <c r="V50" s="224"/>
      <c r="W50" s="224"/>
      <c r="X50" s="224"/>
      <c r="Y50" s="224"/>
      <c r="Z50" s="224"/>
      <c r="AA50" s="224"/>
      <c r="AB50" s="224"/>
      <c r="AC50" s="224"/>
      <c r="AD50" s="224"/>
      <c r="AE50" s="224"/>
    </row>
    <row r="51" spans="1:31" x14ac:dyDescent="0.3">
      <c r="B51" s="298" t="s">
        <v>1703</v>
      </c>
      <c r="C51" s="298"/>
      <c r="D51" s="298" t="s">
        <v>1704</v>
      </c>
      <c r="E51" s="298" t="s">
        <v>1703</v>
      </c>
      <c r="F51" s="298"/>
      <c r="G51" s="298" t="s">
        <v>1704</v>
      </c>
      <c r="H51" s="298" t="s">
        <v>1703</v>
      </c>
      <c r="I51" s="298"/>
      <c r="J51" s="298" t="s">
        <v>1704</v>
      </c>
      <c r="K51" t="s">
        <v>173</v>
      </c>
      <c r="L51" s="221" t="s">
        <v>1703</v>
      </c>
      <c r="M51" s="222"/>
      <c r="N51" s="222" t="s">
        <v>1704</v>
      </c>
      <c r="O51" s="221" t="s">
        <v>1703</v>
      </c>
      <c r="P51" s="222"/>
      <c r="Q51" s="222" t="s">
        <v>1704</v>
      </c>
      <c r="R51" s="221" t="s">
        <v>1703</v>
      </c>
      <c r="S51" s="222"/>
      <c r="T51" s="222" t="s">
        <v>1704</v>
      </c>
      <c r="U51" s="197" t="s">
        <v>173</v>
      </c>
      <c r="V51" s="221" t="s">
        <v>1703</v>
      </c>
      <c r="W51" s="222"/>
      <c r="X51" s="222" t="s">
        <v>1704</v>
      </c>
      <c r="Y51" s="221" t="s">
        <v>1703</v>
      </c>
      <c r="Z51" s="222"/>
      <c r="AA51" s="222" t="s">
        <v>1704</v>
      </c>
      <c r="AB51" s="221" t="s">
        <v>1703</v>
      </c>
      <c r="AC51" s="222"/>
      <c r="AD51" s="222" t="s">
        <v>1704</v>
      </c>
      <c r="AE51" s="197" t="s">
        <v>173</v>
      </c>
    </row>
    <row r="52" spans="1:31" x14ac:dyDescent="0.3">
      <c r="A52" t="s">
        <v>1975</v>
      </c>
      <c r="B52" s="15">
        <v>1038</v>
      </c>
      <c r="C52" t="s">
        <v>173</v>
      </c>
      <c r="D52" s="15">
        <v>65.454545454545396</v>
      </c>
      <c r="E52" s="15">
        <v>871</v>
      </c>
      <c r="F52" t="s">
        <v>173</v>
      </c>
      <c r="G52" s="15">
        <v>35.757575757575701</v>
      </c>
      <c r="H52" s="2">
        <v>966</v>
      </c>
      <c r="I52" t="s">
        <v>173</v>
      </c>
      <c r="J52" s="14">
        <v>52.727271999999999</v>
      </c>
      <c r="K52" s="299">
        <v>-6.9364161849710976E-2</v>
      </c>
      <c r="L52" s="219">
        <v>1243</v>
      </c>
      <c r="M52" s="197" t="s">
        <v>173</v>
      </c>
      <c r="N52" s="219">
        <v>10.909090909090899</v>
      </c>
      <c r="O52" s="219">
        <v>1132</v>
      </c>
      <c r="P52" s="197" t="s">
        <v>173</v>
      </c>
      <c r="Q52" s="219">
        <v>9.6969696969696901</v>
      </c>
      <c r="R52" s="198">
        <v>1215</v>
      </c>
      <c r="S52" s="197" t="s">
        <v>173</v>
      </c>
      <c r="T52" s="197">
        <v>12.121212</v>
      </c>
      <c r="U52" s="220">
        <v>-2.252614641995173E-2</v>
      </c>
      <c r="V52" s="219">
        <v>1882</v>
      </c>
      <c r="W52" s="197" t="s">
        <v>173</v>
      </c>
      <c r="X52" s="219">
        <v>2</v>
      </c>
      <c r="Y52" s="219">
        <v>1693</v>
      </c>
      <c r="Z52" s="197" t="s">
        <v>173</v>
      </c>
      <c r="AA52" s="219">
        <v>2</v>
      </c>
      <c r="AB52" s="198">
        <v>1851</v>
      </c>
      <c r="AC52" s="197" t="s">
        <v>173</v>
      </c>
      <c r="AD52" s="197">
        <v>3.03</v>
      </c>
      <c r="AE52" s="220">
        <v>-1.6E-2</v>
      </c>
    </row>
    <row r="53" spans="1:31" x14ac:dyDescent="0.3">
      <c r="A53" t="s">
        <v>1976</v>
      </c>
      <c r="B53" s="15">
        <v>1165</v>
      </c>
      <c r="C53" t="s">
        <v>173</v>
      </c>
      <c r="D53" s="15">
        <v>46.6666666666666</v>
      </c>
      <c r="E53" s="15">
        <v>977</v>
      </c>
      <c r="F53" t="s">
        <v>173</v>
      </c>
      <c r="G53" s="15">
        <v>33.3333333333333</v>
      </c>
      <c r="H53" s="2">
        <v>1163</v>
      </c>
      <c r="I53" t="s">
        <v>173</v>
      </c>
      <c r="J53" s="14">
        <v>43.636364</v>
      </c>
      <c r="K53" s="299">
        <v>-1.7167381974248926E-3</v>
      </c>
      <c r="L53" s="219">
        <v>1566</v>
      </c>
      <c r="M53" s="197" t="s">
        <v>173</v>
      </c>
      <c r="N53" s="219">
        <v>10.909090909090899</v>
      </c>
      <c r="O53" s="219">
        <v>1435</v>
      </c>
      <c r="P53" s="197" t="s">
        <v>173</v>
      </c>
      <c r="Q53" s="219">
        <v>9.6969696969696901</v>
      </c>
      <c r="R53" s="198">
        <v>1586</v>
      </c>
      <c r="S53" s="197" t="s">
        <v>173</v>
      </c>
      <c r="T53" s="197">
        <v>12.121212</v>
      </c>
      <c r="U53" s="220">
        <v>1.277139208173691E-2</v>
      </c>
      <c r="V53" s="219">
        <v>2345</v>
      </c>
      <c r="W53" s="197" t="s">
        <v>173</v>
      </c>
      <c r="X53" s="219">
        <v>2</v>
      </c>
      <c r="Y53" s="219">
        <v>2155</v>
      </c>
      <c r="Z53" s="197" t="s">
        <v>173</v>
      </c>
      <c r="AA53" s="219">
        <v>2</v>
      </c>
      <c r="AB53" s="198">
        <v>2422</v>
      </c>
      <c r="AC53" s="197" t="s">
        <v>173</v>
      </c>
      <c r="AD53" s="197">
        <v>3.03</v>
      </c>
      <c r="AE53" s="220">
        <v>3.3000000000000002E-2</v>
      </c>
    </row>
    <row r="54" spans="1:31" x14ac:dyDescent="0.3">
      <c r="A54" t="s">
        <v>1977</v>
      </c>
      <c r="B54" s="15">
        <v>271</v>
      </c>
      <c r="C54" t="s">
        <v>173</v>
      </c>
      <c r="D54" s="15">
        <v>82.424242424242394</v>
      </c>
      <c r="E54" s="15">
        <v>284</v>
      </c>
      <c r="F54" t="s">
        <v>173</v>
      </c>
      <c r="G54" s="15">
        <v>23.636363636363601</v>
      </c>
      <c r="H54" s="2">
        <v>338</v>
      </c>
      <c r="I54" t="s">
        <v>173</v>
      </c>
      <c r="J54" s="14">
        <v>21.818182</v>
      </c>
      <c r="K54" s="299">
        <v>0.24723247232472326</v>
      </c>
      <c r="L54" s="219">
        <v>361</v>
      </c>
      <c r="M54" s="197" t="s">
        <v>173</v>
      </c>
      <c r="N54" s="219">
        <v>4.8484848484848397</v>
      </c>
      <c r="O54" s="219">
        <v>392</v>
      </c>
      <c r="P54" s="197" t="s">
        <v>173</v>
      </c>
      <c r="Q54" s="219">
        <v>4.2424242424242404</v>
      </c>
      <c r="R54" s="197">
        <v>468</v>
      </c>
      <c r="S54" s="197" t="s">
        <v>173</v>
      </c>
      <c r="T54" s="197">
        <v>5.4545455</v>
      </c>
      <c r="U54" s="220">
        <v>0.296398891966759</v>
      </c>
      <c r="V54" s="219">
        <v>450</v>
      </c>
      <c r="W54" s="197" t="s">
        <v>173</v>
      </c>
      <c r="X54" s="219">
        <v>1</v>
      </c>
      <c r="Y54" s="219">
        <v>500</v>
      </c>
      <c r="Z54" s="197" t="s">
        <v>173</v>
      </c>
      <c r="AA54" s="219">
        <v>1</v>
      </c>
      <c r="AB54" s="197">
        <v>618</v>
      </c>
      <c r="AC54" s="197" t="s">
        <v>173</v>
      </c>
      <c r="AD54" s="197">
        <v>1.21</v>
      </c>
      <c r="AE54" s="220">
        <v>0.373</v>
      </c>
    </row>
    <row r="55" spans="1:31" x14ac:dyDescent="0.3">
      <c r="A55" s="18"/>
      <c r="B55" s="18"/>
      <c r="C55" s="18"/>
      <c r="D55" s="18"/>
      <c r="E55" s="18"/>
      <c r="F55" s="18"/>
      <c r="G55" s="18"/>
      <c r="H55" s="18"/>
      <c r="I55" s="18"/>
      <c r="J55" s="18"/>
      <c r="K55" s="18"/>
      <c r="L55" s="200"/>
      <c r="M55" s="200"/>
      <c r="N55" s="200"/>
      <c r="O55" s="200"/>
      <c r="P55" s="200"/>
      <c r="Q55" s="200"/>
      <c r="R55" s="200"/>
      <c r="S55" s="200"/>
      <c r="T55" s="200"/>
      <c r="U55" s="200"/>
      <c r="V55" s="200"/>
      <c r="W55" s="200"/>
      <c r="X55" s="200"/>
      <c r="Y55" s="200"/>
      <c r="Z55" s="200"/>
      <c r="AA55" s="200"/>
      <c r="AB55" s="200"/>
      <c r="AC55" s="200"/>
      <c r="AD55" s="200"/>
      <c r="AE55" s="200"/>
    </row>
    <row r="56" spans="1:31" x14ac:dyDescent="0.3">
      <c r="A56" s="297" t="s">
        <v>1995</v>
      </c>
      <c r="B56" s="297"/>
      <c r="C56" s="297"/>
      <c r="D56" s="297"/>
      <c r="E56" s="297"/>
      <c r="F56" s="297"/>
      <c r="G56" s="297"/>
      <c r="H56" s="297"/>
      <c r="I56" s="297"/>
      <c r="J56" s="297"/>
      <c r="K56" s="297"/>
      <c r="L56" s="224"/>
      <c r="M56" s="224"/>
      <c r="N56" s="224"/>
      <c r="O56" s="224"/>
      <c r="P56" s="224"/>
      <c r="Q56" s="224"/>
      <c r="R56" s="224"/>
      <c r="S56" s="224"/>
      <c r="T56" s="224"/>
      <c r="U56" s="224"/>
      <c r="V56" s="224"/>
      <c r="W56" s="224"/>
      <c r="X56" s="224"/>
      <c r="Y56" s="224"/>
      <c r="Z56" s="224"/>
      <c r="AA56" s="224"/>
      <c r="AB56" s="224"/>
      <c r="AC56" s="224"/>
      <c r="AD56" s="224"/>
      <c r="AE56" s="224"/>
    </row>
    <row r="57" spans="1:31" x14ac:dyDescent="0.3">
      <c r="B57" s="298" t="s">
        <v>1703</v>
      </c>
      <c r="C57" s="298"/>
      <c r="D57" s="298" t="s">
        <v>1704</v>
      </c>
      <c r="E57" s="298" t="s">
        <v>1703</v>
      </c>
      <c r="F57" s="298"/>
      <c r="G57" s="298" t="s">
        <v>1704</v>
      </c>
      <c r="H57" s="298" t="s">
        <v>1703</v>
      </c>
      <c r="I57" s="298"/>
      <c r="J57" s="298" t="s">
        <v>1704</v>
      </c>
      <c r="K57" t="s">
        <v>173</v>
      </c>
      <c r="L57" s="221" t="s">
        <v>1703</v>
      </c>
      <c r="M57" s="222"/>
      <c r="N57" s="222" t="s">
        <v>1704</v>
      </c>
      <c r="O57" s="221" t="s">
        <v>1703</v>
      </c>
      <c r="P57" s="222"/>
      <c r="Q57" s="222" t="s">
        <v>1704</v>
      </c>
      <c r="R57" s="221" t="s">
        <v>1703</v>
      </c>
      <c r="S57" s="222"/>
      <c r="T57" s="222" t="s">
        <v>1704</v>
      </c>
      <c r="U57" s="197" t="s">
        <v>173</v>
      </c>
      <c r="V57" s="221" t="s">
        <v>1703</v>
      </c>
      <c r="W57" s="222"/>
      <c r="X57" s="222" t="s">
        <v>1704</v>
      </c>
      <c r="Y57" s="221" t="s">
        <v>1703</v>
      </c>
      <c r="Z57" s="222"/>
      <c r="AA57" s="222" t="s">
        <v>1704</v>
      </c>
      <c r="AB57" s="221" t="s">
        <v>1703</v>
      </c>
      <c r="AC57" s="222"/>
      <c r="AD57" s="222" t="s">
        <v>1704</v>
      </c>
      <c r="AE57" s="197" t="s">
        <v>173</v>
      </c>
    </row>
    <row r="58" spans="1:31" x14ac:dyDescent="0.3">
      <c r="A58" t="s">
        <v>1996</v>
      </c>
      <c r="B58" s="15">
        <v>784</v>
      </c>
      <c r="C58" t="s">
        <v>173</v>
      </c>
      <c r="D58" s="15">
        <v>69.090909090909093</v>
      </c>
      <c r="E58" s="15">
        <v>840</v>
      </c>
      <c r="F58" t="s">
        <v>173</v>
      </c>
      <c r="G58" s="15">
        <v>15.757575757575699</v>
      </c>
      <c r="H58" s="2">
        <v>939</v>
      </c>
      <c r="I58" t="s">
        <v>173</v>
      </c>
      <c r="J58" s="14">
        <v>33.3333321</v>
      </c>
      <c r="K58" s="299">
        <v>0.19770408163265307</v>
      </c>
      <c r="L58" s="219">
        <v>985</v>
      </c>
      <c r="M58" s="197" t="s">
        <v>173</v>
      </c>
      <c r="N58" s="219">
        <v>6.0606060606060597</v>
      </c>
      <c r="O58" s="219">
        <v>988</v>
      </c>
      <c r="P58" s="197" t="s">
        <v>173</v>
      </c>
      <c r="Q58" s="219">
        <v>6.0606060606060597</v>
      </c>
      <c r="R58" s="198">
        <v>1096</v>
      </c>
      <c r="S58" s="197" t="s">
        <v>173</v>
      </c>
      <c r="T58" s="197">
        <v>6.6666665099999998</v>
      </c>
      <c r="U58" s="220">
        <v>0.11269035532994924</v>
      </c>
      <c r="V58" s="219">
        <v>1409</v>
      </c>
      <c r="W58" s="197" t="s">
        <v>173</v>
      </c>
      <c r="X58" s="219">
        <v>1</v>
      </c>
      <c r="Y58" s="219">
        <v>1419</v>
      </c>
      <c r="Z58" s="197" t="s">
        <v>173</v>
      </c>
      <c r="AA58" s="219">
        <v>1</v>
      </c>
      <c r="AB58" s="198">
        <v>1688</v>
      </c>
      <c r="AC58" s="197" t="s">
        <v>173</v>
      </c>
      <c r="AD58" s="197">
        <v>1.82</v>
      </c>
      <c r="AE58" s="220">
        <v>0.19800000000000001</v>
      </c>
    </row>
    <row r="59" spans="1:31" x14ac:dyDescent="0.3">
      <c r="L59" s="200"/>
      <c r="M59" s="200"/>
      <c r="N59" s="200"/>
      <c r="O59" s="200"/>
      <c r="P59" s="200"/>
      <c r="Q59" s="200"/>
      <c r="R59" s="200"/>
      <c r="S59" s="200"/>
      <c r="T59" s="200"/>
      <c r="U59" s="200"/>
      <c r="V59" s="200"/>
      <c r="W59" s="200"/>
      <c r="X59" s="200"/>
      <c r="Y59" s="200"/>
      <c r="Z59" s="200"/>
      <c r="AA59" s="200"/>
      <c r="AB59" s="200"/>
      <c r="AC59" s="200"/>
      <c r="AD59" s="200"/>
      <c r="AE59" s="200"/>
    </row>
    <row r="60" spans="1:31" x14ac:dyDescent="0.3">
      <c r="A60" s="297" t="s">
        <v>2088</v>
      </c>
      <c r="B60" s="297"/>
      <c r="C60" s="297"/>
      <c r="D60" s="297"/>
      <c r="E60" s="297"/>
      <c r="F60" s="297"/>
      <c r="G60" s="297"/>
      <c r="H60" s="297"/>
      <c r="I60" s="297"/>
      <c r="J60" s="297"/>
      <c r="K60" s="297"/>
      <c r="L60" s="224"/>
      <c r="M60" s="224"/>
      <c r="N60" s="224"/>
      <c r="O60" s="224"/>
      <c r="P60" s="224"/>
      <c r="Q60" s="224"/>
      <c r="R60" s="224"/>
      <c r="S60" s="224"/>
      <c r="T60" s="224"/>
      <c r="U60" s="224"/>
      <c r="V60" s="224"/>
      <c r="W60" s="224"/>
      <c r="X60" s="224"/>
      <c r="Y60" s="224"/>
      <c r="Z60" s="224"/>
      <c r="AA60" s="224"/>
      <c r="AB60" s="224"/>
      <c r="AC60" s="224"/>
      <c r="AD60" s="224"/>
      <c r="AE60" s="224"/>
    </row>
    <row r="61" spans="1:31" x14ac:dyDescent="0.3">
      <c r="B61" s="298" t="s">
        <v>1703</v>
      </c>
      <c r="C61" s="298"/>
      <c r="D61" s="298" t="s">
        <v>1704</v>
      </c>
      <c r="E61" s="298" t="s">
        <v>1703</v>
      </c>
      <c r="F61" s="298"/>
      <c r="G61" s="298" t="s">
        <v>1704</v>
      </c>
      <c r="H61" s="298" t="s">
        <v>1703</v>
      </c>
      <c r="I61" s="298"/>
      <c r="J61" s="298" t="s">
        <v>1704</v>
      </c>
      <c r="K61" t="s">
        <v>173</v>
      </c>
      <c r="L61" s="221" t="s">
        <v>1703</v>
      </c>
      <c r="M61" s="222"/>
      <c r="N61" s="222" t="s">
        <v>1704</v>
      </c>
      <c r="O61" s="221" t="s">
        <v>1703</v>
      </c>
      <c r="P61" s="222"/>
      <c r="Q61" s="222" t="s">
        <v>1704</v>
      </c>
      <c r="R61" s="221" t="s">
        <v>1703</v>
      </c>
      <c r="S61" s="222"/>
      <c r="T61" s="222" t="s">
        <v>1704</v>
      </c>
      <c r="U61" s="197" t="s">
        <v>173</v>
      </c>
      <c r="V61" s="221" t="s">
        <v>1703</v>
      </c>
      <c r="W61" s="222"/>
      <c r="X61" s="222" t="s">
        <v>1704</v>
      </c>
      <c r="Y61" s="221" t="s">
        <v>1703</v>
      </c>
      <c r="Z61" s="222"/>
      <c r="AA61" s="222" t="s">
        <v>1704</v>
      </c>
      <c r="AB61" s="221" t="s">
        <v>1703</v>
      </c>
      <c r="AC61" s="222"/>
      <c r="AD61" s="222" t="s">
        <v>1704</v>
      </c>
      <c r="AE61" s="197" t="s">
        <v>173</v>
      </c>
    </row>
    <row r="62" spans="1:31" x14ac:dyDescent="0.3">
      <c r="A62" t="s">
        <v>175</v>
      </c>
      <c r="B62" s="2">
        <v>3919</v>
      </c>
      <c r="C62" t="s">
        <v>173</v>
      </c>
      <c r="D62" s="14">
        <v>226.06060606060601</v>
      </c>
      <c r="E62" s="2">
        <v>4228</v>
      </c>
      <c r="F62" t="s">
        <v>173</v>
      </c>
      <c r="G62" s="14">
        <v>195.75757575757501</v>
      </c>
      <c r="H62" s="2">
        <v>4280</v>
      </c>
      <c r="I62" t="s">
        <v>173</v>
      </c>
      <c r="J62" s="14">
        <v>258.78787199999999</v>
      </c>
      <c r="K62" s="299">
        <v>9.2115335544781837E-2</v>
      </c>
      <c r="L62" s="198">
        <v>310995</v>
      </c>
      <c r="M62" s="197" t="s">
        <v>173</v>
      </c>
      <c r="N62" s="199">
        <v>2094.54545454545</v>
      </c>
      <c r="O62" s="198">
        <v>327294</v>
      </c>
      <c r="P62" s="197" t="s">
        <v>173</v>
      </c>
      <c r="Q62" s="199">
        <v>1887.87878787878</v>
      </c>
      <c r="R62" s="198">
        <v>346787</v>
      </c>
      <c r="S62" s="197" t="s">
        <v>173</v>
      </c>
      <c r="T62" s="199">
        <v>2136.3635300000001</v>
      </c>
      <c r="U62" s="220">
        <v>0.1150886670203701</v>
      </c>
      <c r="V62" s="198">
        <v>16632466</v>
      </c>
      <c r="W62" s="197" t="s">
        <v>173</v>
      </c>
      <c r="X62" s="199">
        <v>11543.03</v>
      </c>
      <c r="Y62" s="198">
        <v>17246360</v>
      </c>
      <c r="Z62" s="197" t="s">
        <v>173</v>
      </c>
      <c r="AA62" s="199">
        <v>9952.73</v>
      </c>
      <c r="AB62" s="198">
        <v>18646894</v>
      </c>
      <c r="AC62" s="197" t="s">
        <v>173</v>
      </c>
      <c r="AD62" s="199">
        <v>13241.21</v>
      </c>
      <c r="AE62" s="220">
        <v>0.121</v>
      </c>
    </row>
    <row r="63" spans="1:31" x14ac:dyDescent="0.3">
      <c r="A63" t="s">
        <v>2089</v>
      </c>
      <c r="B63" s="2">
        <v>1934</v>
      </c>
      <c r="C63" s="299">
        <v>0.49349323807093648</v>
      </c>
      <c r="D63" s="14">
        <v>210.30303030303</v>
      </c>
      <c r="E63" s="2">
        <v>2310</v>
      </c>
      <c r="F63" s="299">
        <v>0.54635761589403975</v>
      </c>
      <c r="G63" s="14">
        <v>199.39393939393901</v>
      </c>
      <c r="H63" s="2">
        <v>1709</v>
      </c>
      <c r="I63" s="299">
        <v>0.39929906542056076</v>
      </c>
      <c r="J63" s="14">
        <v>226.060608</v>
      </c>
      <c r="K63" s="299">
        <v>-0.11633919338159256</v>
      </c>
      <c r="L63" s="198">
        <v>43384</v>
      </c>
      <c r="M63" s="220">
        <v>0.13950063505844146</v>
      </c>
      <c r="N63" s="199">
        <v>876.969696969697</v>
      </c>
      <c r="O63" s="198">
        <v>54628</v>
      </c>
      <c r="P63" s="220">
        <v>0.16690803986629757</v>
      </c>
      <c r="Q63" s="199">
        <v>1300</v>
      </c>
      <c r="R63" s="198">
        <v>50819</v>
      </c>
      <c r="S63" s="220">
        <v>0.14654240210849886</v>
      </c>
      <c r="T63" s="197">
        <v>1364.84851</v>
      </c>
      <c r="U63" s="220">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2090</v>
      </c>
      <c r="B64" s="2">
        <v>170</v>
      </c>
      <c r="C64" s="299">
        <v>4.3378412860423578E-2</v>
      </c>
      <c r="D64" s="14">
        <v>58.787878787878803</v>
      </c>
      <c r="E64" s="2">
        <v>77</v>
      </c>
      <c r="F64" s="299">
        <v>1.8211920529801324E-2</v>
      </c>
      <c r="G64" s="14">
        <v>36.363636363636303</v>
      </c>
      <c r="H64" s="2">
        <v>236</v>
      </c>
      <c r="I64" s="299">
        <v>5.5140186915887852E-2</v>
      </c>
      <c r="J64" s="14">
        <v>69.090909999999994</v>
      </c>
      <c r="K64" s="299">
        <v>0.38823529411764707</v>
      </c>
      <c r="L64" s="198">
        <v>23149</v>
      </c>
      <c r="M64" s="220">
        <v>7.4435280309972832E-2</v>
      </c>
      <c r="N64" s="197">
        <v>772.72727272727195</v>
      </c>
      <c r="O64" s="198">
        <v>20249</v>
      </c>
      <c r="P64" s="220">
        <v>6.1867923029447533E-2</v>
      </c>
      <c r="Q64" s="197">
        <v>729.09090909090901</v>
      </c>
      <c r="R64" s="198">
        <v>24779</v>
      </c>
      <c r="S64" s="220">
        <v>7.1453082151291716E-2</v>
      </c>
      <c r="T64" s="197">
        <v>995.75756799999999</v>
      </c>
      <c r="U64" s="220">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2091</v>
      </c>
      <c r="B65" s="2">
        <v>99</v>
      </c>
      <c r="C65" s="299">
        <v>2.5261546312834907E-2</v>
      </c>
      <c r="D65" s="14">
        <v>46.060606060605998</v>
      </c>
      <c r="E65" s="2">
        <v>91</v>
      </c>
      <c r="F65" s="299">
        <v>2.1523178807947019E-2</v>
      </c>
      <c r="G65" s="14">
        <v>29.696969696969699</v>
      </c>
      <c r="H65" s="2">
        <v>147</v>
      </c>
      <c r="I65" s="299">
        <v>3.4345794392523367E-2</v>
      </c>
      <c r="J65" s="14">
        <v>55.757576</v>
      </c>
      <c r="K65" s="299">
        <v>0.48484848484848486</v>
      </c>
      <c r="L65" s="198">
        <v>16432</v>
      </c>
      <c r="M65" s="220">
        <v>5.2836862328976351E-2</v>
      </c>
      <c r="N65" s="197">
        <v>584.24242424242402</v>
      </c>
      <c r="O65" s="198">
        <v>19529</v>
      </c>
      <c r="P65" s="220">
        <v>5.9668066020153135E-2</v>
      </c>
      <c r="Q65" s="197">
        <v>692.72727272727195</v>
      </c>
      <c r="R65" s="198">
        <v>18663</v>
      </c>
      <c r="S65" s="220">
        <v>5.3816896250436147E-2</v>
      </c>
      <c r="T65" s="197">
        <v>768.48486300000002</v>
      </c>
      <c r="U65" s="220">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2092</v>
      </c>
      <c r="B66" s="2">
        <v>68</v>
      </c>
      <c r="C66" s="299">
        <v>1.735136514416943E-2</v>
      </c>
      <c r="D66" s="14">
        <v>34.545454545454497</v>
      </c>
      <c r="E66" s="2">
        <v>38</v>
      </c>
      <c r="F66" s="299">
        <v>8.9877010406811727E-3</v>
      </c>
      <c r="G66" s="14">
        <v>19.393939393939299</v>
      </c>
      <c r="H66" s="2">
        <v>70</v>
      </c>
      <c r="I66" s="299">
        <v>1.6355140186915886E-2</v>
      </c>
      <c r="J66" s="14">
        <v>35.757576</v>
      </c>
      <c r="K66" s="299">
        <v>2.9411764705882353E-2</v>
      </c>
      <c r="L66" s="198">
        <v>10096</v>
      </c>
      <c r="M66" s="220">
        <v>3.2463544429974761E-2</v>
      </c>
      <c r="N66" s="197">
        <v>451.51515151515099</v>
      </c>
      <c r="O66" s="198">
        <v>9659</v>
      </c>
      <c r="P66" s="220">
        <v>2.9511692851075792E-2</v>
      </c>
      <c r="Q66" s="197">
        <v>483.030303030303</v>
      </c>
      <c r="R66" s="198">
        <v>9194</v>
      </c>
      <c r="S66" s="220">
        <v>2.6511951140036967E-2</v>
      </c>
      <c r="T66" s="197">
        <v>463.63635299999999</v>
      </c>
      <c r="U66" s="220">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2093</v>
      </c>
      <c r="B67" s="2">
        <v>396</v>
      </c>
      <c r="C67" s="299">
        <v>0.10104618525133963</v>
      </c>
      <c r="D67" s="14">
        <v>136.969696969696</v>
      </c>
      <c r="E67" s="2">
        <v>327</v>
      </c>
      <c r="F67" s="299">
        <v>7.7341532639545879E-2</v>
      </c>
      <c r="G67" s="14">
        <v>75.757575757575694</v>
      </c>
      <c r="H67" s="2">
        <v>489</v>
      </c>
      <c r="I67" s="299">
        <v>0.11425233644859813</v>
      </c>
      <c r="J67" s="14">
        <v>121.818184</v>
      </c>
      <c r="K67" s="299">
        <v>0.23484848484848486</v>
      </c>
      <c r="L67" s="198">
        <v>34130</v>
      </c>
      <c r="M67" s="220">
        <v>0.1097445296548176</v>
      </c>
      <c r="N67" s="199">
        <v>937.57575757575705</v>
      </c>
      <c r="O67" s="198">
        <v>35420</v>
      </c>
      <c r="P67" s="220">
        <v>0.10822074342945487</v>
      </c>
      <c r="Q67" s="199">
        <v>1033.9393939393899</v>
      </c>
      <c r="R67" s="198">
        <v>36250</v>
      </c>
      <c r="S67" s="220">
        <v>0.10453102336592779</v>
      </c>
      <c r="T67" s="197">
        <v>1180</v>
      </c>
      <c r="U67" s="220">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2094</v>
      </c>
      <c r="B68" s="2">
        <v>242</v>
      </c>
      <c r="C68" s="299">
        <v>6.1750446542485328E-2</v>
      </c>
      <c r="D68" s="14">
        <v>81.212121212121204</v>
      </c>
      <c r="E68" s="2">
        <v>218</v>
      </c>
      <c r="F68" s="299">
        <v>5.1561021759697255E-2</v>
      </c>
      <c r="G68" s="14">
        <v>49.090909090909101</v>
      </c>
      <c r="H68" s="2">
        <v>190</v>
      </c>
      <c r="I68" s="299">
        <v>4.4392523364485979E-2</v>
      </c>
      <c r="J68" s="14">
        <v>59.393940000000001</v>
      </c>
      <c r="K68" s="299">
        <v>-0.21487603305785125</v>
      </c>
      <c r="L68" s="198">
        <v>16511</v>
      </c>
      <c r="M68" s="220">
        <v>5.3090885705557971E-2</v>
      </c>
      <c r="N68" s="197">
        <v>579.39393939393904</v>
      </c>
      <c r="O68" s="198">
        <v>16865</v>
      </c>
      <c r="P68" s="220">
        <v>5.1528595085763872E-2</v>
      </c>
      <c r="Q68" s="197">
        <v>682.42424242424204</v>
      </c>
      <c r="R68" s="198">
        <v>21163</v>
      </c>
      <c r="S68" s="220">
        <v>6.1025932344638066E-2</v>
      </c>
      <c r="T68" s="197">
        <v>769.09090000000003</v>
      </c>
      <c r="U68" s="220">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2095</v>
      </c>
      <c r="B69" s="2">
        <v>15</v>
      </c>
      <c r="C69" s="299">
        <v>3.8275070170961981E-3</v>
      </c>
      <c r="D69" s="14">
        <v>15.151515151515101</v>
      </c>
      <c r="E69" s="2">
        <v>0</v>
      </c>
      <c r="F69" s="299">
        <v>0</v>
      </c>
      <c r="G69" s="14">
        <v>11.5151515151515</v>
      </c>
      <c r="H69" s="2">
        <v>47</v>
      </c>
      <c r="I69" s="299">
        <v>1.0981308411214953E-2</v>
      </c>
      <c r="J69" s="14">
        <v>33.3333321</v>
      </c>
      <c r="K69" s="299">
        <v>2.1333333333333333</v>
      </c>
      <c r="L69" s="198">
        <v>4249</v>
      </c>
      <c r="M69" s="220">
        <v>1.3662599077155582E-2</v>
      </c>
      <c r="N69" s="197">
        <v>295.15151515151501</v>
      </c>
      <c r="O69" s="198">
        <v>3477</v>
      </c>
      <c r="P69" s="220">
        <v>1.0623476140717521E-2</v>
      </c>
      <c r="Q69" s="197">
        <v>245.45454545454501</v>
      </c>
      <c r="R69" s="198">
        <v>3351</v>
      </c>
      <c r="S69" s="220">
        <v>9.662991980668249E-3</v>
      </c>
      <c r="T69" s="197">
        <v>310.30304000000001</v>
      </c>
      <c r="U69" s="220">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2096</v>
      </c>
      <c r="B70" s="2">
        <v>41</v>
      </c>
      <c r="C70" s="299">
        <v>1.0461852513396274E-2</v>
      </c>
      <c r="D70" s="14">
        <v>23.636363636363601</v>
      </c>
      <c r="E70" s="2">
        <v>37</v>
      </c>
      <c r="F70" s="299">
        <v>8.7511825922421942E-3</v>
      </c>
      <c r="G70" s="14">
        <v>23.030303030302999</v>
      </c>
      <c r="H70" s="2">
        <v>57</v>
      </c>
      <c r="I70" s="299">
        <v>1.3317757009345794E-2</v>
      </c>
      <c r="J70" s="14">
        <v>33.939392099999999</v>
      </c>
      <c r="K70" s="299">
        <v>0.3902439024390244</v>
      </c>
      <c r="L70" s="198">
        <v>14375</v>
      </c>
      <c r="M70" s="220">
        <v>4.6222608080515766E-2</v>
      </c>
      <c r="N70" s="197">
        <v>504.84848484848402</v>
      </c>
      <c r="O70" s="198">
        <v>12057</v>
      </c>
      <c r="P70" s="220">
        <v>3.683843883480907E-2</v>
      </c>
      <c r="Q70" s="197">
        <v>512.12121212121201</v>
      </c>
      <c r="R70" s="198">
        <v>12571</v>
      </c>
      <c r="S70" s="220">
        <v>3.6249917096084917E-2</v>
      </c>
      <c r="T70" s="197">
        <v>743.03030000000001</v>
      </c>
      <c r="U70" s="220">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2097</v>
      </c>
      <c r="B71" s="2">
        <v>204</v>
      </c>
      <c r="C71" s="299">
        <v>5.2054095432508295E-2</v>
      </c>
      <c r="D71" s="14">
        <v>61.818181818181799</v>
      </c>
      <c r="E71" s="2">
        <v>144</v>
      </c>
      <c r="F71" s="299">
        <v>3.405865657521287E-2</v>
      </c>
      <c r="G71" s="14">
        <v>45.454545454545404</v>
      </c>
      <c r="H71" s="2">
        <v>234</v>
      </c>
      <c r="I71" s="299">
        <v>5.4672897196261686E-2</v>
      </c>
      <c r="J71" s="14">
        <v>89.696969999999993</v>
      </c>
      <c r="K71" s="299">
        <v>0.14705882352941177</v>
      </c>
      <c r="L71" s="198">
        <v>25847</v>
      </c>
      <c r="M71" s="220">
        <v>8.3110660943101974E-2</v>
      </c>
      <c r="N71" s="197">
        <v>682.42424242424204</v>
      </c>
      <c r="O71" s="198">
        <v>26126</v>
      </c>
      <c r="P71" s="220">
        <v>7.982425586781304E-2</v>
      </c>
      <c r="Q71" s="197">
        <v>851.51515151515105</v>
      </c>
      <c r="R71" s="198">
        <v>27651</v>
      </c>
      <c r="S71" s="220">
        <v>7.9734822816310877E-2</v>
      </c>
      <c r="T71" s="199">
        <v>952.72730000000001</v>
      </c>
      <c r="U71" s="220">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2098</v>
      </c>
      <c r="B72" s="2">
        <v>527</v>
      </c>
      <c r="C72" s="299">
        <v>0.13447307986731308</v>
      </c>
      <c r="D72" s="14">
        <v>117.575757575757</v>
      </c>
      <c r="E72" s="2">
        <v>504</v>
      </c>
      <c r="F72" s="299">
        <v>0.11920529801324503</v>
      </c>
      <c r="G72" s="14">
        <v>76.969696969696898</v>
      </c>
      <c r="H72" s="2">
        <v>539</v>
      </c>
      <c r="I72" s="299">
        <v>0.12593457943925235</v>
      </c>
      <c r="J72" s="14">
        <v>118.78788</v>
      </c>
      <c r="K72" s="299">
        <v>2.2770398481973434E-2</v>
      </c>
      <c r="L72" s="198">
        <v>59873</v>
      </c>
      <c r="M72" s="220">
        <v>0.19252078007685011</v>
      </c>
      <c r="N72" s="199">
        <v>1107.27272727272</v>
      </c>
      <c r="O72" s="198">
        <v>63751</v>
      </c>
      <c r="P72" s="220">
        <v>0.19478206138823198</v>
      </c>
      <c r="Q72" s="199">
        <v>1076.9696969696899</v>
      </c>
      <c r="R72" s="198">
        <v>73883</v>
      </c>
      <c r="S72" s="220">
        <v>0.21305008549916807</v>
      </c>
      <c r="T72" s="199">
        <v>1579.39392</v>
      </c>
      <c r="U72" s="220">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2099</v>
      </c>
      <c r="B73" s="2">
        <v>55</v>
      </c>
      <c r="C73" s="299">
        <v>1.4034192396019394E-2</v>
      </c>
      <c r="D73" s="14">
        <v>27.272727272727199</v>
      </c>
      <c r="E73" s="2">
        <v>291</v>
      </c>
      <c r="F73" s="299">
        <v>6.8826868495742669E-2</v>
      </c>
      <c r="G73" s="14">
        <v>56.363636363636303</v>
      </c>
      <c r="H73" s="2">
        <v>211</v>
      </c>
      <c r="I73" s="299">
        <v>4.9299065420560749E-2</v>
      </c>
      <c r="J73" s="14">
        <v>65.454544100000007</v>
      </c>
      <c r="K73" s="299">
        <v>2.8363636363636364</v>
      </c>
      <c r="L73" s="198">
        <v>25008</v>
      </c>
      <c r="M73" s="220">
        <v>8.0412868374089619E-2</v>
      </c>
      <c r="N73" s="197">
        <v>869.69696969696895</v>
      </c>
      <c r="O73" s="198">
        <v>28257</v>
      </c>
      <c r="P73" s="220">
        <v>8.6335221543932972E-2</v>
      </c>
      <c r="Q73" s="199">
        <v>861.81818181818198</v>
      </c>
      <c r="R73" s="198">
        <v>29302</v>
      </c>
      <c r="S73" s="220">
        <v>8.4495670252921817E-2</v>
      </c>
      <c r="T73" s="197">
        <v>1061.21216</v>
      </c>
      <c r="U73" s="220">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2100</v>
      </c>
      <c r="B74" s="2">
        <v>82</v>
      </c>
      <c r="C74" s="299">
        <v>2.0923705026792548E-2</v>
      </c>
      <c r="D74" s="14">
        <v>43.030303030303003</v>
      </c>
      <c r="E74" s="2">
        <v>98</v>
      </c>
      <c r="F74" s="299">
        <v>2.3178807947019868E-2</v>
      </c>
      <c r="G74" s="14">
        <v>38.181818181818102</v>
      </c>
      <c r="H74" s="2">
        <v>116</v>
      </c>
      <c r="I74" s="299">
        <v>2.7102803738317756E-2</v>
      </c>
      <c r="J74" s="14">
        <v>47.272728000000001</v>
      </c>
      <c r="K74" s="299">
        <v>0.41463414634146339</v>
      </c>
      <c r="L74" s="198">
        <v>15035</v>
      </c>
      <c r="M74" s="220">
        <v>4.8344828694995096E-2</v>
      </c>
      <c r="N74" s="197">
        <v>569.09090909090901</v>
      </c>
      <c r="O74" s="198">
        <v>14449</v>
      </c>
      <c r="P74" s="220">
        <v>4.4146852676798229E-2</v>
      </c>
      <c r="Q74" s="197">
        <v>484.84848484848402</v>
      </c>
      <c r="R74" s="198">
        <v>15744</v>
      </c>
      <c r="S74" s="220">
        <v>4.539962570684599E-2</v>
      </c>
      <c r="T74" s="197">
        <v>747.87879999999996</v>
      </c>
      <c r="U74" s="220">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2101</v>
      </c>
      <c r="B75" s="2">
        <v>86</v>
      </c>
      <c r="C75" s="299">
        <v>2.1944373564684868E-2</v>
      </c>
      <c r="D75" s="14">
        <v>44.2424242424242</v>
      </c>
      <c r="E75" s="2">
        <v>93</v>
      </c>
      <c r="F75" s="299">
        <v>2.1996215704824976E-2</v>
      </c>
      <c r="G75" s="14">
        <v>31.515151515151501</v>
      </c>
      <c r="H75" s="2">
        <v>235</v>
      </c>
      <c r="I75" s="299">
        <v>5.4906542056074766E-2</v>
      </c>
      <c r="J75" s="14">
        <v>61.818179999999998</v>
      </c>
      <c r="K75" s="299">
        <v>1.7325581395348837</v>
      </c>
      <c r="L75" s="198">
        <v>22906</v>
      </c>
      <c r="M75" s="220">
        <v>7.36539172655509E-2</v>
      </c>
      <c r="N75" s="197">
        <v>685.45454545454504</v>
      </c>
      <c r="O75" s="198">
        <v>22827</v>
      </c>
      <c r="P75" s="220">
        <v>6.974463326550441E-2</v>
      </c>
      <c r="Q75" s="197">
        <v>689.69696969696895</v>
      </c>
      <c r="R75" s="198">
        <v>23417</v>
      </c>
      <c r="S75" s="220">
        <v>6.7525599287170515E-2</v>
      </c>
      <c r="T75" s="197">
        <v>883.03030000000001</v>
      </c>
      <c r="U75" s="220">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2102</v>
      </c>
      <c r="B76" s="2">
        <v>428</v>
      </c>
      <c r="C76" s="299">
        <v>0.10921153355447819</v>
      </c>
      <c r="D76" s="14">
        <v>103.636363636363</v>
      </c>
      <c r="E76" s="2">
        <v>446</v>
      </c>
      <c r="F76" s="299">
        <v>0.10548722800378429</v>
      </c>
      <c r="G76" s="14">
        <v>84.848484848484802</v>
      </c>
      <c r="H76" s="2">
        <v>509</v>
      </c>
      <c r="I76" s="299">
        <v>0.11892523364485981</v>
      </c>
      <c r="J76" s="14">
        <v>90.303030000000007</v>
      </c>
      <c r="K76" s="299">
        <v>0.18925233644859812</v>
      </c>
      <c r="L76" s="198">
        <v>80987</v>
      </c>
      <c r="M76" s="220">
        <v>0.26041254682551168</v>
      </c>
      <c r="N76" s="199">
        <v>1197.57575757575</v>
      </c>
      <c r="O76" s="198">
        <v>83832</v>
      </c>
      <c r="P76" s="220">
        <v>0.25613668444884413</v>
      </c>
      <c r="Q76" s="199">
        <v>1135.15151515151</v>
      </c>
      <c r="R76" s="198">
        <v>97672</v>
      </c>
      <c r="S76" s="220">
        <v>0.28164838935715586</v>
      </c>
      <c r="T76" s="199">
        <v>1626.0605499999999</v>
      </c>
      <c r="U76" s="220">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2089</v>
      </c>
      <c r="B77" s="2">
        <v>35</v>
      </c>
      <c r="C77" s="299">
        <v>8.930849706557796E-3</v>
      </c>
      <c r="D77" s="14">
        <v>26.060606060605998</v>
      </c>
      <c r="E77" s="2">
        <v>124</v>
      </c>
      <c r="F77" s="299">
        <v>2.9328287606433301E-2</v>
      </c>
      <c r="G77" s="14">
        <v>44.848484848484802</v>
      </c>
      <c r="H77" s="2">
        <v>53</v>
      </c>
      <c r="I77" s="299">
        <v>1.2383177570093457E-2</v>
      </c>
      <c r="J77" s="14">
        <v>31.515152</v>
      </c>
      <c r="K77" s="299">
        <v>0.51428571428571423</v>
      </c>
      <c r="L77" s="198">
        <v>5016</v>
      </c>
      <c r="M77" s="220">
        <v>1.6128876670042928E-2</v>
      </c>
      <c r="N77" s="197">
        <v>262.42424242424198</v>
      </c>
      <c r="O77" s="198">
        <v>6592</v>
      </c>
      <c r="P77" s="220">
        <v>2.0140913062873137E-2</v>
      </c>
      <c r="Q77" s="197">
        <v>354.54545454545399</v>
      </c>
      <c r="R77" s="198">
        <v>5661</v>
      </c>
      <c r="S77" s="220">
        <v>1.6324141331710819E-2</v>
      </c>
      <c r="T77" s="197">
        <v>392.121216</v>
      </c>
      <c r="U77" s="220">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2090</v>
      </c>
      <c r="B78" s="2">
        <v>0</v>
      </c>
      <c r="C78" s="299">
        <v>0</v>
      </c>
      <c r="D78" s="14">
        <v>80</v>
      </c>
      <c r="E78" s="2">
        <v>0</v>
      </c>
      <c r="F78" s="299">
        <v>0</v>
      </c>
      <c r="G78" s="14">
        <v>11.5151515151515</v>
      </c>
      <c r="H78" s="2">
        <v>0</v>
      </c>
      <c r="I78" s="299">
        <v>0</v>
      </c>
      <c r="J78" s="14">
        <v>12.727273</v>
      </c>
      <c r="L78" s="198">
        <v>2610</v>
      </c>
      <c r="M78" s="220">
        <v>8.3924178845319053E-3</v>
      </c>
      <c r="N78" s="197">
        <v>209.69696969696901</v>
      </c>
      <c r="O78" s="198">
        <v>2598</v>
      </c>
      <c r="P78" s="220">
        <v>7.9378173752039458E-3</v>
      </c>
      <c r="Q78" s="197">
        <v>212.12121212121201</v>
      </c>
      <c r="R78" s="198">
        <v>3726</v>
      </c>
      <c r="S78" s="220">
        <v>1.0744347394798535E-2</v>
      </c>
      <c r="T78" s="197">
        <v>361.21212800000001</v>
      </c>
      <c r="U78" s="220">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2091</v>
      </c>
      <c r="B79" s="2">
        <v>22</v>
      </c>
      <c r="C79" s="299">
        <v>5.6136769584077574E-3</v>
      </c>
      <c r="D79" s="14">
        <v>23.030303030302999</v>
      </c>
      <c r="E79" s="2">
        <v>0</v>
      </c>
      <c r="F79" s="299">
        <v>0</v>
      </c>
      <c r="G79" s="14">
        <v>11.5151515151515</v>
      </c>
      <c r="H79" s="2">
        <v>0</v>
      </c>
      <c r="I79" s="299">
        <v>0</v>
      </c>
      <c r="J79" s="14">
        <v>12.727273</v>
      </c>
      <c r="K79" s="299">
        <v>-1</v>
      </c>
      <c r="L79" s="198">
        <v>3416</v>
      </c>
      <c r="M79" s="220">
        <v>1.0984099422820302E-2</v>
      </c>
      <c r="N79" s="197">
        <v>275.15151515151501</v>
      </c>
      <c r="O79" s="198">
        <v>4101</v>
      </c>
      <c r="P79" s="220">
        <v>1.2530018882105996E-2</v>
      </c>
      <c r="Q79" s="197">
        <v>307.27272727272702</v>
      </c>
      <c r="R79" s="198">
        <v>4209</v>
      </c>
      <c r="S79" s="220">
        <v>1.2137133168198347E-2</v>
      </c>
      <c r="T79" s="197">
        <v>332.121216</v>
      </c>
      <c r="U79" s="220">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2092</v>
      </c>
      <c r="B80" s="2">
        <v>0</v>
      </c>
      <c r="C80" s="299">
        <v>0</v>
      </c>
      <c r="D80" s="14">
        <v>80</v>
      </c>
      <c r="E80" s="2">
        <v>0</v>
      </c>
      <c r="F80" s="299">
        <v>0</v>
      </c>
      <c r="G80" s="14">
        <v>11.5151515151515</v>
      </c>
      <c r="H80" s="2">
        <v>0</v>
      </c>
      <c r="I80" s="299">
        <v>0</v>
      </c>
      <c r="J80" s="14">
        <v>12.727273</v>
      </c>
      <c r="L80" s="198">
        <v>1159</v>
      </c>
      <c r="M80" s="220">
        <v>3.7267480184568886E-3</v>
      </c>
      <c r="N80" s="197">
        <v>146.06060606060601</v>
      </c>
      <c r="O80" s="198">
        <v>1273</v>
      </c>
      <c r="P80" s="220">
        <v>3.8894694067107861E-3</v>
      </c>
      <c r="Q80" s="197">
        <v>175.15151515151501</v>
      </c>
      <c r="R80" s="198">
        <v>1305</v>
      </c>
      <c r="S80" s="220">
        <v>3.7631168411734004E-3</v>
      </c>
      <c r="T80" s="197">
        <v>186.060608</v>
      </c>
      <c r="U80" s="220">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2093</v>
      </c>
      <c r="B81" s="2">
        <v>47</v>
      </c>
      <c r="C81" s="299">
        <v>1.1992855320234754E-2</v>
      </c>
      <c r="D81" s="14">
        <v>37.5757575757575</v>
      </c>
      <c r="E81" s="2">
        <v>32</v>
      </c>
      <c r="F81" s="299">
        <v>7.5685903500473037E-3</v>
      </c>
      <c r="G81" s="14">
        <v>24.848484848484802</v>
      </c>
      <c r="H81" s="2">
        <v>6</v>
      </c>
      <c r="I81" s="299">
        <v>1.4018691588785046E-3</v>
      </c>
      <c r="J81" s="14">
        <v>10.909091</v>
      </c>
      <c r="K81" s="299">
        <v>-0.87234042553191493</v>
      </c>
      <c r="L81" s="198">
        <v>2384</v>
      </c>
      <c r="M81" s="220">
        <v>7.6657180983617096E-3</v>
      </c>
      <c r="N81" s="197">
        <v>203.636363636363</v>
      </c>
      <c r="O81" s="198">
        <v>2258</v>
      </c>
      <c r="P81" s="220">
        <v>6.8989960097038134E-3</v>
      </c>
      <c r="Q81" s="197">
        <v>218.78787878787799</v>
      </c>
      <c r="R81" s="198">
        <v>3197</v>
      </c>
      <c r="S81" s="220">
        <v>9.2189153572654111E-3</v>
      </c>
      <c r="T81" s="197">
        <v>343.63635299999999</v>
      </c>
      <c r="U81" s="220">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2094</v>
      </c>
      <c r="B82" s="2">
        <v>15</v>
      </c>
      <c r="C82" s="299">
        <v>3.8275070170961981E-3</v>
      </c>
      <c r="D82" s="14">
        <v>15.151515151515101</v>
      </c>
      <c r="E82" s="2">
        <v>23</v>
      </c>
      <c r="F82" s="299">
        <v>5.4399243140964993E-3</v>
      </c>
      <c r="G82" s="14">
        <v>15.757575757575699</v>
      </c>
      <c r="H82" s="2">
        <v>12</v>
      </c>
      <c r="I82" s="299">
        <v>2.8037383177570091E-3</v>
      </c>
      <c r="J82" s="14">
        <v>10.909091</v>
      </c>
      <c r="K82" s="299">
        <v>-0.2</v>
      </c>
      <c r="L82" s="198">
        <v>1886</v>
      </c>
      <c r="M82" s="220">
        <v>6.0644061801636683E-3</v>
      </c>
      <c r="N82" s="197">
        <v>210.30303030303</v>
      </c>
      <c r="O82" s="198">
        <v>1406</v>
      </c>
      <c r="P82" s="220">
        <v>4.2958318820387788E-3</v>
      </c>
      <c r="Q82" s="197">
        <v>162.42424242424201</v>
      </c>
      <c r="R82" s="198">
        <v>2142</v>
      </c>
      <c r="S82" s="220">
        <v>6.1767021255122023E-3</v>
      </c>
      <c r="T82" s="197">
        <v>221.81817599999999</v>
      </c>
      <c r="U82" s="220">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2095</v>
      </c>
      <c r="B83" s="2">
        <v>0</v>
      </c>
      <c r="C83" s="299">
        <v>0</v>
      </c>
      <c r="D83" s="14">
        <v>80</v>
      </c>
      <c r="E83" s="2">
        <v>0</v>
      </c>
      <c r="F83" s="299">
        <v>0</v>
      </c>
      <c r="G83" s="14">
        <v>11.5151515151515</v>
      </c>
      <c r="H83" s="2">
        <v>27</v>
      </c>
      <c r="I83" s="299">
        <v>6.3084112149532712E-3</v>
      </c>
      <c r="J83" s="14">
        <v>25.454546000000001</v>
      </c>
      <c r="L83" s="198">
        <v>1507</v>
      </c>
      <c r="M83" s="220">
        <v>4.8457370697278087E-3</v>
      </c>
      <c r="N83" s="197">
        <v>161.21212121212099</v>
      </c>
      <c r="O83" s="198">
        <v>1367</v>
      </c>
      <c r="P83" s="220">
        <v>4.1766729607019991E-3</v>
      </c>
      <c r="Q83" s="197">
        <v>153.939393939393</v>
      </c>
      <c r="R83" s="198">
        <v>1809</v>
      </c>
      <c r="S83" s="220">
        <v>5.2164585177645068E-3</v>
      </c>
      <c r="T83" s="197">
        <v>222.42424</v>
      </c>
      <c r="U83" s="220">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2096</v>
      </c>
      <c r="B84" s="2">
        <v>0</v>
      </c>
      <c r="C84" s="299">
        <v>0</v>
      </c>
      <c r="D84" s="14">
        <v>80</v>
      </c>
      <c r="E84" s="2">
        <v>9</v>
      </c>
      <c r="F84" s="299">
        <v>2.1286660359508044E-3</v>
      </c>
      <c r="G84" s="14">
        <v>8.4848484848484809</v>
      </c>
      <c r="H84" s="2">
        <v>27</v>
      </c>
      <c r="I84" s="299">
        <v>6.3084112149532712E-3</v>
      </c>
      <c r="J84" s="14">
        <v>18.787877999999999</v>
      </c>
      <c r="L84" s="198">
        <v>5187</v>
      </c>
      <c r="M84" s="220">
        <v>1.6678724738339843E-2</v>
      </c>
      <c r="N84" s="197">
        <v>270.30303030303003</v>
      </c>
      <c r="O84" s="198">
        <v>4469</v>
      </c>
      <c r="P84" s="220">
        <v>1.3654390242412022E-2</v>
      </c>
      <c r="Q84" s="197">
        <v>285.45454545454498</v>
      </c>
      <c r="R84" s="198">
        <v>4522</v>
      </c>
      <c r="S84" s="220">
        <v>1.3039704487192426E-2</v>
      </c>
      <c r="T84" s="197">
        <v>410.30304000000001</v>
      </c>
      <c r="U84" s="220">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2097</v>
      </c>
      <c r="B85" s="2">
        <v>0</v>
      </c>
      <c r="C85" s="299">
        <v>0</v>
      </c>
      <c r="D85" s="14">
        <v>80</v>
      </c>
      <c r="E85" s="2">
        <v>24</v>
      </c>
      <c r="F85" s="299">
        <v>5.6764427625354778E-3</v>
      </c>
      <c r="G85" s="14">
        <v>13.3333333333333</v>
      </c>
      <c r="H85" s="2">
        <v>29</v>
      </c>
      <c r="I85" s="299">
        <v>6.775700934579439E-3</v>
      </c>
      <c r="J85" s="14">
        <v>20.606059999999999</v>
      </c>
      <c r="L85" s="198">
        <v>8917</v>
      </c>
      <c r="M85" s="220">
        <v>2.8672486695927587E-2</v>
      </c>
      <c r="N85" s="197">
        <v>378.78787878787801</v>
      </c>
      <c r="O85" s="198">
        <v>9655</v>
      </c>
      <c r="P85" s="220">
        <v>2.9499471423246378E-2</v>
      </c>
      <c r="Q85" s="197">
        <v>521.81818181818096</v>
      </c>
      <c r="R85" s="198">
        <v>11048</v>
      </c>
      <c r="S85" s="220">
        <v>3.1858172307497108E-2</v>
      </c>
      <c r="T85" s="197">
        <v>590.90909999999997</v>
      </c>
      <c r="U85" s="220">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2098</v>
      </c>
      <c r="B86" s="2">
        <v>217</v>
      </c>
      <c r="C86" s="299">
        <v>5.537126818065833E-2</v>
      </c>
      <c r="D86" s="14">
        <v>72.727272727272705</v>
      </c>
      <c r="E86" s="2">
        <v>173</v>
      </c>
      <c r="F86" s="299">
        <v>4.0917691579943238E-2</v>
      </c>
      <c r="G86" s="14">
        <v>46.060606060605998</v>
      </c>
      <c r="H86" s="2">
        <v>214</v>
      </c>
      <c r="I86" s="299">
        <v>0.05</v>
      </c>
      <c r="J86" s="14">
        <v>67.878784199999998</v>
      </c>
      <c r="K86" s="299">
        <v>-1.3824884792626729E-2</v>
      </c>
      <c r="L86" s="198">
        <v>35103</v>
      </c>
      <c r="M86" s="220">
        <v>0.11287319731828487</v>
      </c>
      <c r="N86" s="197">
        <v>791.51515151515105</v>
      </c>
      <c r="O86" s="198">
        <v>35902</v>
      </c>
      <c r="P86" s="220">
        <v>0.10969342548289916</v>
      </c>
      <c r="Q86" s="197">
        <v>744.84848484848396</v>
      </c>
      <c r="R86" s="198">
        <v>43396</v>
      </c>
      <c r="S86" s="220">
        <v>0.12513733213759454</v>
      </c>
      <c r="T86" s="199">
        <v>1006.66669</v>
      </c>
      <c r="U86" s="220">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2099</v>
      </c>
      <c r="B87" s="2">
        <v>10</v>
      </c>
      <c r="C87" s="299">
        <v>2.5516713447307987E-3</v>
      </c>
      <c r="D87" s="14">
        <v>9.6969696969696901</v>
      </c>
      <c r="E87" s="2">
        <v>25</v>
      </c>
      <c r="F87" s="299">
        <v>5.9129612109744562E-3</v>
      </c>
      <c r="G87" s="14">
        <v>16.969696969696901</v>
      </c>
      <c r="H87" s="2">
        <v>4</v>
      </c>
      <c r="I87" s="299">
        <v>9.3457943925233649E-4</v>
      </c>
      <c r="J87" s="14">
        <v>3.6363637400000002</v>
      </c>
      <c r="K87" s="299">
        <v>-0.6</v>
      </c>
      <c r="L87" s="198">
        <v>3506</v>
      </c>
      <c r="M87" s="220">
        <v>1.1273493142976576E-2</v>
      </c>
      <c r="N87" s="197">
        <v>355.15151515151501</v>
      </c>
      <c r="O87" s="198">
        <v>3973</v>
      </c>
      <c r="P87" s="220">
        <v>1.213893319156477E-2</v>
      </c>
      <c r="Q87" s="197">
        <v>315.75757575757501</v>
      </c>
      <c r="R87" s="198">
        <v>4721</v>
      </c>
      <c r="S87" s="220">
        <v>1.3613543760290898E-2</v>
      </c>
      <c r="T87" s="197">
        <v>413.33334400000001</v>
      </c>
      <c r="U87" s="220">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2100</v>
      </c>
      <c r="B88" s="2">
        <v>50</v>
      </c>
      <c r="C88" s="299">
        <v>1.2758356723653993E-2</v>
      </c>
      <c r="D88" s="14">
        <v>36.363636363636303</v>
      </c>
      <c r="E88" s="2">
        <v>0</v>
      </c>
      <c r="F88" s="299">
        <v>0</v>
      </c>
      <c r="G88" s="14">
        <v>11.5151515151515</v>
      </c>
      <c r="H88" s="2">
        <v>0</v>
      </c>
      <c r="I88" s="299">
        <v>0</v>
      </c>
      <c r="J88" s="14">
        <v>12.727273</v>
      </c>
      <c r="K88" s="299">
        <v>-1</v>
      </c>
      <c r="L88" s="198">
        <v>2836</v>
      </c>
      <c r="M88" s="220">
        <v>9.119117670702101E-3</v>
      </c>
      <c r="N88" s="197">
        <v>256.969696969697</v>
      </c>
      <c r="O88" s="198">
        <v>2030</v>
      </c>
      <c r="P88" s="220">
        <v>6.2023746234272552E-3</v>
      </c>
      <c r="Q88" s="197">
        <v>190.90909090909</v>
      </c>
      <c r="R88" s="198">
        <v>2203</v>
      </c>
      <c r="S88" s="220">
        <v>6.3526026062107289E-3</v>
      </c>
      <c r="T88" s="197">
        <v>314.54544099999998</v>
      </c>
      <c r="U88" s="220">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2101</v>
      </c>
      <c r="B89" s="2">
        <v>32</v>
      </c>
      <c r="C89" s="299">
        <v>8.1653483031385553E-3</v>
      </c>
      <c r="D89" s="14">
        <v>30.909090909090899</v>
      </c>
      <c r="E89" s="2">
        <v>36</v>
      </c>
      <c r="F89" s="299">
        <v>8.5146641438032175E-3</v>
      </c>
      <c r="G89" s="14">
        <v>15.757575757575699</v>
      </c>
      <c r="H89" s="2">
        <v>137</v>
      </c>
      <c r="I89" s="299">
        <v>3.2009345794392526E-2</v>
      </c>
      <c r="J89" s="14">
        <v>44.242424</v>
      </c>
      <c r="K89" s="299">
        <v>3.28125</v>
      </c>
      <c r="L89" s="198">
        <v>7460</v>
      </c>
      <c r="M89" s="220">
        <v>2.3987523915175484E-2</v>
      </c>
      <c r="N89" s="197">
        <v>350.30303030303003</v>
      </c>
      <c r="O89" s="198">
        <v>8208</v>
      </c>
      <c r="P89" s="220">
        <v>2.5078369905956112E-2</v>
      </c>
      <c r="Q89" s="197">
        <v>399.39393939393898</v>
      </c>
      <c r="R89" s="198">
        <v>9733</v>
      </c>
      <c r="S89" s="220">
        <v>2.80662193219469E-2</v>
      </c>
      <c r="T89" s="197">
        <v>543.03030000000001</v>
      </c>
      <c r="U89" s="220">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2103</v>
      </c>
      <c r="B90" s="2">
        <v>396</v>
      </c>
      <c r="C90" s="299">
        <v>0.10104618525133963</v>
      </c>
      <c r="D90" s="14">
        <v>76.363636363636303</v>
      </c>
      <c r="E90" s="2">
        <v>635</v>
      </c>
      <c r="F90" s="299">
        <v>0.15018921475875119</v>
      </c>
      <c r="G90" s="14">
        <v>74.545454545454504</v>
      </c>
      <c r="H90" s="2">
        <v>602</v>
      </c>
      <c r="I90" s="299">
        <v>0.14065420560747663</v>
      </c>
      <c r="J90" s="14">
        <v>157.57576</v>
      </c>
      <c r="K90" s="299">
        <v>0.52020202020202022</v>
      </c>
      <c r="L90" s="198">
        <v>57807</v>
      </c>
      <c r="M90" s="220">
        <v>0.18587758645637389</v>
      </c>
      <c r="N90" s="199">
        <v>1085.45454545454</v>
      </c>
      <c r="O90" s="198">
        <v>62008</v>
      </c>
      <c r="P90" s="220">
        <v>0.18945657421156514</v>
      </c>
      <c r="Q90" s="199">
        <v>1096.3636363636299</v>
      </c>
      <c r="R90" s="198">
        <v>65082</v>
      </c>
      <c r="S90" s="220">
        <v>0.18767139483313966</v>
      </c>
      <c r="T90" s="199">
        <v>1564.84851</v>
      </c>
      <c r="U90" s="220">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2089</v>
      </c>
      <c r="B91" s="2">
        <v>21</v>
      </c>
      <c r="C91" s="299">
        <v>5.3585098239346774E-3</v>
      </c>
      <c r="D91" s="14">
        <v>24.2424242424242</v>
      </c>
      <c r="E91" s="2">
        <v>41</v>
      </c>
      <c r="F91" s="299">
        <v>9.6972563859981081E-3</v>
      </c>
      <c r="G91" s="14">
        <v>25.4545454545454</v>
      </c>
      <c r="H91" s="2">
        <v>0</v>
      </c>
      <c r="I91" s="299">
        <v>0</v>
      </c>
      <c r="J91" s="14">
        <v>12.727273</v>
      </c>
      <c r="K91" s="299">
        <v>-1</v>
      </c>
      <c r="L91" s="197">
        <v>1040</v>
      </c>
      <c r="M91" s="220">
        <v>3.3441052106947056E-3</v>
      </c>
      <c r="N91" s="197">
        <v>156.969696969696</v>
      </c>
      <c r="O91" s="198">
        <v>882</v>
      </c>
      <c r="P91" s="220">
        <v>2.694824836385635E-3</v>
      </c>
      <c r="Q91" s="197">
        <v>123.636363636363</v>
      </c>
      <c r="R91" s="197">
        <v>1296</v>
      </c>
      <c r="S91" s="220">
        <v>3.7371643112342734E-3</v>
      </c>
      <c r="T91" s="197">
        <v>194.545456</v>
      </c>
      <c r="U91" s="220">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2090</v>
      </c>
      <c r="B92" s="2">
        <v>0</v>
      </c>
      <c r="C92" s="299">
        <v>0</v>
      </c>
      <c r="D92" s="14">
        <v>80</v>
      </c>
      <c r="E92" s="2">
        <v>0</v>
      </c>
      <c r="F92" s="299">
        <v>0</v>
      </c>
      <c r="G92" s="14">
        <v>11.5151515151515</v>
      </c>
      <c r="H92" s="2">
        <v>0</v>
      </c>
      <c r="I92" s="299">
        <v>0</v>
      </c>
      <c r="J92" s="14">
        <v>12.727273</v>
      </c>
      <c r="L92" s="197">
        <v>346</v>
      </c>
      <c r="M92" s="220">
        <v>1.1125580797118925E-3</v>
      </c>
      <c r="N92" s="197">
        <v>97.575757575757606</v>
      </c>
      <c r="O92" s="197">
        <v>114</v>
      </c>
      <c r="P92" s="220">
        <v>3.4831069313827936E-4</v>
      </c>
      <c r="Q92" s="197">
        <v>59.393939393939398</v>
      </c>
      <c r="R92" s="197">
        <v>194</v>
      </c>
      <c r="S92" s="220">
        <v>5.5942120091006869E-4</v>
      </c>
      <c r="T92" s="197">
        <v>75.151510000000002</v>
      </c>
      <c r="U92" s="220">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2091</v>
      </c>
      <c r="B93" s="2">
        <v>0</v>
      </c>
      <c r="C93" s="299">
        <v>0</v>
      </c>
      <c r="D93" s="14">
        <v>80</v>
      </c>
      <c r="E93" s="2">
        <v>4</v>
      </c>
      <c r="F93" s="299">
        <v>9.4607379375591296E-4</v>
      </c>
      <c r="G93" s="14">
        <v>4.2424242424242404</v>
      </c>
      <c r="H93" s="2">
        <v>9</v>
      </c>
      <c r="I93" s="299">
        <v>2.1028037383177571E-3</v>
      </c>
      <c r="J93" s="14">
        <v>8.4848479999999995</v>
      </c>
      <c r="L93" s="197">
        <v>343</v>
      </c>
      <c r="M93" s="220">
        <v>1.1029116223733502E-3</v>
      </c>
      <c r="N93" s="197">
        <v>81.818181818181799</v>
      </c>
      <c r="O93" s="197">
        <v>557</v>
      </c>
      <c r="P93" s="220">
        <v>1.7018338252458034E-3</v>
      </c>
      <c r="Q93" s="197">
        <v>130.30303030303</v>
      </c>
      <c r="R93" s="197">
        <v>617</v>
      </c>
      <c r="S93" s="220">
        <v>1.779190108049033E-3</v>
      </c>
      <c r="T93" s="197">
        <v>129.090912</v>
      </c>
      <c r="U93" s="220">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2092</v>
      </c>
      <c r="B94" s="2">
        <v>0</v>
      </c>
      <c r="C94" s="299">
        <v>0</v>
      </c>
      <c r="D94" s="14">
        <v>80</v>
      </c>
      <c r="E94" s="2">
        <v>0</v>
      </c>
      <c r="F94" s="299">
        <v>0</v>
      </c>
      <c r="G94" s="14">
        <v>11.5151515151515</v>
      </c>
      <c r="H94" s="2">
        <v>5</v>
      </c>
      <c r="I94" s="299">
        <v>1.1682242990654205E-3</v>
      </c>
      <c r="J94" s="14">
        <v>5.4545455</v>
      </c>
      <c r="L94" s="197">
        <v>259</v>
      </c>
      <c r="M94" s="220">
        <v>8.3281081689416225E-4</v>
      </c>
      <c r="N94" s="197">
        <v>78.181818181818201</v>
      </c>
      <c r="O94" s="197">
        <v>283</v>
      </c>
      <c r="P94" s="220">
        <v>8.6466601893099169E-4</v>
      </c>
      <c r="Q94" s="197">
        <v>89.090909090909093</v>
      </c>
      <c r="R94" s="197">
        <v>288</v>
      </c>
      <c r="S94" s="220">
        <v>8.3048095805206073E-4</v>
      </c>
      <c r="T94" s="197">
        <v>82.424239999999998</v>
      </c>
      <c r="U94" s="220">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2093</v>
      </c>
      <c r="B95" s="2">
        <v>0</v>
      </c>
      <c r="C95" s="299">
        <v>0</v>
      </c>
      <c r="D95" s="14">
        <v>80</v>
      </c>
      <c r="E95" s="2">
        <v>0</v>
      </c>
      <c r="F95" s="299">
        <v>0</v>
      </c>
      <c r="G95" s="14">
        <v>11.5151515151515</v>
      </c>
      <c r="H95" s="2">
        <v>9</v>
      </c>
      <c r="I95" s="299">
        <v>2.1028037383177571E-3</v>
      </c>
      <c r="J95" s="14">
        <v>7.8787880000000001</v>
      </c>
      <c r="L95" s="198">
        <v>1461</v>
      </c>
      <c r="M95" s="220">
        <v>4.6978247238701589E-3</v>
      </c>
      <c r="N95" s="197">
        <v>178.78787878787799</v>
      </c>
      <c r="O95" s="198">
        <v>2055</v>
      </c>
      <c r="P95" s="220">
        <v>6.2787585473610885E-3</v>
      </c>
      <c r="Q95" s="197">
        <v>244.24242424242399</v>
      </c>
      <c r="R95" s="198">
        <v>1569</v>
      </c>
      <c r="S95" s="220">
        <v>4.5243910527211226E-3</v>
      </c>
      <c r="T95" s="197">
        <v>202.42424</v>
      </c>
      <c r="U95" s="220">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2094</v>
      </c>
      <c r="B96" s="2">
        <v>0</v>
      </c>
      <c r="C96" s="299">
        <v>0</v>
      </c>
      <c r="D96" s="14">
        <v>80</v>
      </c>
      <c r="E96" s="2">
        <v>0</v>
      </c>
      <c r="F96" s="299">
        <v>0</v>
      </c>
      <c r="G96" s="14">
        <v>11.5151515151515</v>
      </c>
      <c r="H96" s="2">
        <v>0</v>
      </c>
      <c r="I96" s="299">
        <v>0</v>
      </c>
      <c r="J96" s="14">
        <v>12.727273</v>
      </c>
      <c r="L96" s="197">
        <v>305</v>
      </c>
      <c r="M96" s="220">
        <v>9.8072316275181265E-4</v>
      </c>
      <c r="N96" s="197">
        <v>66.060606060606005</v>
      </c>
      <c r="O96" s="197">
        <v>353</v>
      </c>
      <c r="P96" s="220">
        <v>1.0785410059457247E-3</v>
      </c>
      <c r="Q96" s="197">
        <v>114.54545454545401</v>
      </c>
      <c r="R96" s="197">
        <v>396</v>
      </c>
      <c r="S96" s="220">
        <v>1.1419113173215835E-3</v>
      </c>
      <c r="T96" s="197">
        <v>115.757576</v>
      </c>
      <c r="U96" s="220">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2095</v>
      </c>
      <c r="B97" s="2">
        <v>0</v>
      </c>
      <c r="C97" s="299">
        <v>0</v>
      </c>
      <c r="D97" s="14">
        <v>80</v>
      </c>
      <c r="E97" s="2">
        <v>0</v>
      </c>
      <c r="F97" s="299">
        <v>0</v>
      </c>
      <c r="G97" s="14">
        <v>11.5151515151515</v>
      </c>
      <c r="H97" s="2">
        <v>0</v>
      </c>
      <c r="I97" s="299">
        <v>0</v>
      </c>
      <c r="J97" s="14">
        <v>12.727273</v>
      </c>
      <c r="L97" s="197">
        <v>236</v>
      </c>
      <c r="M97" s="220">
        <v>7.5885464396533711E-4</v>
      </c>
      <c r="N97" s="197">
        <v>80</v>
      </c>
      <c r="O97" s="197">
        <v>79</v>
      </c>
      <c r="P97" s="220">
        <v>2.4137319963091287E-4</v>
      </c>
      <c r="Q97" s="197">
        <v>40</v>
      </c>
      <c r="R97" s="197">
        <v>130</v>
      </c>
      <c r="S97" s="220">
        <v>3.7486987689849967E-4</v>
      </c>
      <c r="T97" s="197">
        <v>58.787880000000001</v>
      </c>
      <c r="U97" s="220">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2096</v>
      </c>
      <c r="B98" s="2">
        <v>9</v>
      </c>
      <c r="C98" s="299">
        <v>2.2965042102577188E-3</v>
      </c>
      <c r="D98" s="14">
        <v>9.0909090909090899</v>
      </c>
      <c r="E98" s="2">
        <v>0</v>
      </c>
      <c r="F98" s="299">
        <v>0</v>
      </c>
      <c r="G98" s="14">
        <v>11.5151515151515</v>
      </c>
      <c r="H98" s="2">
        <v>0</v>
      </c>
      <c r="I98" s="299">
        <v>0</v>
      </c>
      <c r="J98" s="14">
        <v>12.727273</v>
      </c>
      <c r="K98" s="299">
        <v>-1</v>
      </c>
      <c r="L98" s="197">
        <v>525</v>
      </c>
      <c r="M98" s="220">
        <v>1.6881300342449234E-3</v>
      </c>
      <c r="N98" s="197">
        <v>106.666666666666</v>
      </c>
      <c r="O98" s="197">
        <v>378</v>
      </c>
      <c r="P98" s="220">
        <v>1.1549249298795578E-3</v>
      </c>
      <c r="Q98" s="197">
        <v>77.575757575757507</v>
      </c>
      <c r="R98" s="197">
        <v>515</v>
      </c>
      <c r="S98" s="220">
        <v>1.4850614354055948E-3</v>
      </c>
      <c r="T98" s="197">
        <v>98.787880000000001</v>
      </c>
      <c r="U98" s="220">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2097</v>
      </c>
      <c r="B99" s="2">
        <v>154</v>
      </c>
      <c r="C99" s="299">
        <v>3.9295738708854298E-2</v>
      </c>
      <c r="D99" s="14">
        <v>48.484848484848399</v>
      </c>
      <c r="E99" s="2">
        <v>46</v>
      </c>
      <c r="F99" s="299">
        <v>1.0879848628192999E-2</v>
      </c>
      <c r="G99" s="14">
        <v>30.303030303030301</v>
      </c>
      <c r="H99" s="2">
        <v>111</v>
      </c>
      <c r="I99" s="299">
        <v>2.5934579439252335E-2</v>
      </c>
      <c r="J99" s="14">
        <v>72.121215800000002</v>
      </c>
      <c r="K99" s="299">
        <v>-0.2792207792207792</v>
      </c>
      <c r="L99" s="198">
        <v>7874</v>
      </c>
      <c r="M99" s="220">
        <v>2.5318735027894338E-2</v>
      </c>
      <c r="N99" s="197">
        <v>447.87878787878702</v>
      </c>
      <c r="O99" s="198">
        <v>7469</v>
      </c>
      <c r="P99" s="220">
        <v>2.2820461114472005E-2</v>
      </c>
      <c r="Q99" s="197">
        <v>444.84848484848402</v>
      </c>
      <c r="R99" s="198">
        <v>7663</v>
      </c>
      <c r="S99" s="220">
        <v>2.2097137435947715E-2</v>
      </c>
      <c r="T99" s="197">
        <v>532.72730000000001</v>
      </c>
      <c r="U99" s="220">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2098</v>
      </c>
      <c r="B100" s="2">
        <v>154</v>
      </c>
      <c r="C100" s="299">
        <v>3.9295738708854298E-2</v>
      </c>
      <c r="D100" s="14">
        <v>52.121212121212103</v>
      </c>
      <c r="E100" s="2">
        <v>255</v>
      </c>
      <c r="F100" s="299">
        <v>6.0312204351939451E-2</v>
      </c>
      <c r="G100" s="14">
        <v>47.878787878787797</v>
      </c>
      <c r="H100" s="2">
        <v>234</v>
      </c>
      <c r="I100" s="299">
        <v>5.4672897196261686E-2</v>
      </c>
      <c r="J100" s="14">
        <v>93.333335899999994</v>
      </c>
      <c r="K100" s="299">
        <v>0.51948051948051943</v>
      </c>
      <c r="L100" s="198">
        <v>14414</v>
      </c>
      <c r="M100" s="220">
        <v>4.6348012025916818E-2</v>
      </c>
      <c r="N100" s="197">
        <v>569.69696969696895</v>
      </c>
      <c r="O100" s="198">
        <v>17090</v>
      </c>
      <c r="P100" s="220">
        <v>5.2216050401168369E-2</v>
      </c>
      <c r="Q100" s="197">
        <v>704.84848484848396</v>
      </c>
      <c r="R100" s="198">
        <v>19153</v>
      </c>
      <c r="S100" s="220">
        <v>5.522986732489972E-2</v>
      </c>
      <c r="T100" s="197">
        <v>800.60609999999997</v>
      </c>
      <c r="U100" s="220">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2099</v>
      </c>
      <c r="B101" s="2">
        <v>45</v>
      </c>
      <c r="C101" s="299">
        <v>1.1482521051288594E-2</v>
      </c>
      <c r="D101" s="14">
        <v>25.4545454545454</v>
      </c>
      <c r="E101" s="2">
        <v>214</v>
      </c>
      <c r="F101" s="299">
        <v>5.0614947965941341E-2</v>
      </c>
      <c r="G101" s="14">
        <v>46.060606060605998</v>
      </c>
      <c r="H101" s="2">
        <v>160</v>
      </c>
      <c r="I101" s="299">
        <v>3.7383177570093455E-2</v>
      </c>
      <c r="J101" s="14">
        <v>56.969695999999999</v>
      </c>
      <c r="K101" s="299">
        <v>2.5555555555555554</v>
      </c>
      <c r="L101" s="198">
        <v>16680</v>
      </c>
      <c r="M101" s="220">
        <v>5.3634302802295857E-2</v>
      </c>
      <c r="N101" s="197">
        <v>687.27272727272702</v>
      </c>
      <c r="O101" s="198">
        <v>18385</v>
      </c>
      <c r="P101" s="220">
        <v>5.6172737660940927E-2</v>
      </c>
      <c r="Q101" s="197">
        <v>706.06060606060601</v>
      </c>
      <c r="R101" s="198">
        <v>18797</v>
      </c>
      <c r="S101" s="220">
        <v>5.4203300585085372E-2</v>
      </c>
      <c r="T101" s="197">
        <v>955.75756799999999</v>
      </c>
      <c r="U101" s="220">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2100</v>
      </c>
      <c r="B102" s="2">
        <v>0</v>
      </c>
      <c r="C102" s="299">
        <v>0</v>
      </c>
      <c r="D102" s="14">
        <v>80</v>
      </c>
      <c r="E102" s="2">
        <v>23</v>
      </c>
      <c r="F102" s="299">
        <v>5.4399243140964993E-3</v>
      </c>
      <c r="G102" s="14">
        <v>15.757575757575699</v>
      </c>
      <c r="H102" s="2">
        <v>57</v>
      </c>
      <c r="I102" s="299">
        <v>1.3317757009345794E-2</v>
      </c>
      <c r="J102" s="14">
        <v>34.5454559</v>
      </c>
      <c r="L102" s="198">
        <v>5177</v>
      </c>
      <c r="M102" s="220">
        <v>1.6646569880544703E-2</v>
      </c>
      <c r="N102" s="197">
        <v>324.84848484848402</v>
      </c>
      <c r="O102" s="198">
        <v>5450</v>
      </c>
      <c r="P102" s="220">
        <v>1.6651695417575635E-2</v>
      </c>
      <c r="Q102" s="197">
        <v>395.15151515151501</v>
      </c>
      <c r="R102" s="198">
        <v>5783</v>
      </c>
      <c r="S102" s="220">
        <v>1.6675942293107874E-2</v>
      </c>
      <c r="T102" s="197">
        <v>431.51513699999998</v>
      </c>
      <c r="U102" s="220">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2101</v>
      </c>
      <c r="B103" s="2">
        <v>13</v>
      </c>
      <c r="C103" s="299">
        <v>3.3171727481500382E-3</v>
      </c>
      <c r="D103" s="14">
        <v>12.7272727272727</v>
      </c>
      <c r="E103" s="2">
        <v>52</v>
      </c>
      <c r="F103" s="299">
        <v>1.2298959318826869E-2</v>
      </c>
      <c r="G103" s="14">
        <v>25.4545454545454</v>
      </c>
      <c r="H103" s="2">
        <v>17</v>
      </c>
      <c r="I103" s="299">
        <v>3.9719626168224298E-3</v>
      </c>
      <c r="J103" s="14">
        <v>12.727273</v>
      </c>
      <c r="K103" s="299">
        <v>0.30769230769230771</v>
      </c>
      <c r="L103" s="198">
        <v>9147</v>
      </c>
      <c r="M103" s="220">
        <v>2.9412048425215838E-2</v>
      </c>
      <c r="N103" s="197">
        <v>427.27272727272702</v>
      </c>
      <c r="O103" s="198">
        <v>8913</v>
      </c>
      <c r="P103" s="220">
        <v>2.7232396560890208E-2</v>
      </c>
      <c r="Q103" s="197">
        <v>401.81818181818102</v>
      </c>
      <c r="R103" s="198">
        <v>8681</v>
      </c>
      <c r="S103" s="220">
        <v>2.5032656933506734E-2</v>
      </c>
      <c r="T103" s="197">
        <v>543.63635299999999</v>
      </c>
      <c r="U103" s="220">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2104</v>
      </c>
      <c r="B104" s="2">
        <v>602</v>
      </c>
      <c r="C104" s="299">
        <v>0.15361061495279407</v>
      </c>
      <c r="D104" s="14">
        <v>153.333333333333</v>
      </c>
      <c r="E104" s="2">
        <v>417</v>
      </c>
      <c r="F104" s="299">
        <v>9.8628192999053926E-2</v>
      </c>
      <c r="G104" s="14">
        <v>75.151515151515099</v>
      </c>
      <c r="H104" s="2">
        <v>723</v>
      </c>
      <c r="I104" s="299">
        <v>0.16892523364485981</v>
      </c>
      <c r="J104" s="14">
        <v>131.515152</v>
      </c>
      <c r="K104" s="299">
        <v>0.2009966777408638</v>
      </c>
      <c r="L104" s="198">
        <v>70939</v>
      </c>
      <c r="M104" s="220">
        <v>0.2281033457129536</v>
      </c>
      <c r="N104" s="199">
        <v>1224.84848484848</v>
      </c>
      <c r="O104" s="198">
        <v>68743</v>
      </c>
      <c r="P104" s="220">
        <v>0.21003440331933979</v>
      </c>
      <c r="Q104" s="199">
        <v>1218.1818181818101</v>
      </c>
      <c r="R104" s="198">
        <v>66376</v>
      </c>
      <c r="S104" s="220">
        <v>0.19140279191549855</v>
      </c>
      <c r="T104" s="199">
        <v>1276.36365</v>
      </c>
      <c r="U104" s="220">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2089</v>
      </c>
      <c r="B105" s="2">
        <v>69</v>
      </c>
      <c r="C105" s="299">
        <v>1.7606532278642509E-2</v>
      </c>
      <c r="D105" s="14">
        <v>38.787878787878697</v>
      </c>
      <c r="E105" s="2">
        <v>17</v>
      </c>
      <c r="F105" s="299">
        <v>4.0208136234626303E-3</v>
      </c>
      <c r="G105" s="14">
        <v>14.545454545454501</v>
      </c>
      <c r="H105" s="2">
        <v>108</v>
      </c>
      <c r="I105" s="299">
        <v>2.5233644859813085E-2</v>
      </c>
      <c r="J105" s="14">
        <v>48.484848</v>
      </c>
      <c r="K105" s="299">
        <v>0.56521739130434778</v>
      </c>
      <c r="L105" s="198">
        <v>2143</v>
      </c>
      <c r="M105" s="220">
        <v>6.8907860254988022E-3</v>
      </c>
      <c r="N105" s="197">
        <v>189.69696969696901</v>
      </c>
      <c r="O105" s="198">
        <v>2075</v>
      </c>
      <c r="P105" s="220">
        <v>6.3398656865081551E-3</v>
      </c>
      <c r="Q105" s="197">
        <v>246.06060606060601</v>
      </c>
      <c r="R105" s="198">
        <v>2210</v>
      </c>
      <c r="S105" s="220">
        <v>6.3727879072744938E-3</v>
      </c>
      <c r="T105" s="197">
        <v>261.81817599999999</v>
      </c>
      <c r="U105" s="220">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2090</v>
      </c>
      <c r="B106" s="2">
        <v>5</v>
      </c>
      <c r="C106" s="299">
        <v>1.2758356723653994E-3</v>
      </c>
      <c r="D106" s="14">
        <v>7.8787878787878798</v>
      </c>
      <c r="E106" s="2">
        <v>0</v>
      </c>
      <c r="F106" s="299">
        <v>0</v>
      </c>
      <c r="G106" s="14">
        <v>11.5151515151515</v>
      </c>
      <c r="H106" s="2">
        <v>0</v>
      </c>
      <c r="I106" s="299">
        <v>0</v>
      </c>
      <c r="J106" s="14">
        <v>12.727273</v>
      </c>
      <c r="K106" s="299">
        <v>-1</v>
      </c>
      <c r="L106" s="198">
        <v>1613</v>
      </c>
      <c r="M106" s="220">
        <v>5.1865785623563081E-3</v>
      </c>
      <c r="N106" s="197">
        <v>196.969696969697</v>
      </c>
      <c r="O106" s="198">
        <v>1278</v>
      </c>
      <c r="P106" s="220">
        <v>3.9047461914975528E-3</v>
      </c>
      <c r="Q106" s="197">
        <v>156.363636363636</v>
      </c>
      <c r="R106" s="198">
        <v>1394</v>
      </c>
      <c r="S106" s="220">
        <v>4.0197585261269883E-3</v>
      </c>
      <c r="T106" s="197">
        <v>201.81817599999999</v>
      </c>
      <c r="U106" s="220">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2091</v>
      </c>
      <c r="B107" s="2">
        <v>0</v>
      </c>
      <c r="C107" s="299">
        <v>0</v>
      </c>
      <c r="D107" s="14">
        <v>80</v>
      </c>
      <c r="E107" s="2">
        <v>27</v>
      </c>
      <c r="F107" s="299">
        <v>6.3859981078524123E-3</v>
      </c>
      <c r="G107" s="14">
        <v>17.5757575757575</v>
      </c>
      <c r="H107" s="2">
        <v>10</v>
      </c>
      <c r="I107" s="299">
        <v>2.3364485981308409E-3</v>
      </c>
      <c r="J107" s="14">
        <v>9.6969700000000003</v>
      </c>
      <c r="L107" s="198">
        <v>2209</v>
      </c>
      <c r="M107" s="220">
        <v>7.1030080869467355E-3</v>
      </c>
      <c r="N107" s="197">
        <v>196.363636363636</v>
      </c>
      <c r="O107" s="198">
        <v>2403</v>
      </c>
      <c r="P107" s="220">
        <v>7.3420227685200463E-3</v>
      </c>
      <c r="Q107" s="197">
        <v>196.969696969697</v>
      </c>
      <c r="R107" s="198">
        <v>1822</v>
      </c>
      <c r="S107" s="220">
        <v>5.2539455054543566E-3</v>
      </c>
      <c r="T107" s="197">
        <v>241.81817599999999</v>
      </c>
      <c r="U107" s="220">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2092</v>
      </c>
      <c r="B108" s="2">
        <v>9</v>
      </c>
      <c r="C108" s="299">
        <v>2.2965042102577188E-3</v>
      </c>
      <c r="D108" s="14">
        <v>9.6969696969696901</v>
      </c>
      <c r="E108" s="2">
        <v>10</v>
      </c>
      <c r="F108" s="299">
        <v>2.3651844843897824E-3</v>
      </c>
      <c r="G108" s="14">
        <v>9.6969696969696901</v>
      </c>
      <c r="H108" s="2">
        <v>18</v>
      </c>
      <c r="I108" s="299">
        <v>4.2056074766355141E-3</v>
      </c>
      <c r="J108" s="14">
        <v>16.969695999999999</v>
      </c>
      <c r="K108" s="299">
        <v>1</v>
      </c>
      <c r="L108" s="198">
        <v>4379</v>
      </c>
      <c r="M108" s="220">
        <v>1.4080612228492419E-2</v>
      </c>
      <c r="N108" s="197">
        <v>274.54545454545399</v>
      </c>
      <c r="O108" s="198">
        <v>3858</v>
      </c>
      <c r="P108" s="220">
        <v>1.1787567141469137E-2</v>
      </c>
      <c r="Q108" s="197">
        <v>276.36363636363598</v>
      </c>
      <c r="R108" s="198">
        <v>3352</v>
      </c>
      <c r="S108" s="220">
        <v>9.6658755951059289E-3</v>
      </c>
      <c r="T108" s="197">
        <v>276.96969999999999</v>
      </c>
      <c r="U108" s="220">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2093</v>
      </c>
      <c r="B109" s="2">
        <v>263</v>
      </c>
      <c r="C109" s="299">
        <v>6.7108956366420003E-2</v>
      </c>
      <c r="D109" s="14">
        <v>128.48484848484799</v>
      </c>
      <c r="E109" s="2">
        <v>140</v>
      </c>
      <c r="F109" s="299">
        <v>3.3112582781456956E-2</v>
      </c>
      <c r="G109" s="14">
        <v>50.909090909090899</v>
      </c>
      <c r="H109" s="2">
        <v>284</v>
      </c>
      <c r="I109" s="299">
        <v>6.6355140186915892E-2</v>
      </c>
      <c r="J109" s="14">
        <v>97.575760000000002</v>
      </c>
      <c r="K109" s="299">
        <v>7.9847908745247151E-2</v>
      </c>
      <c r="L109" s="198">
        <v>24114</v>
      </c>
      <c r="M109" s="220">
        <v>7.7538224087203969E-2</v>
      </c>
      <c r="N109" s="197">
        <v>800.60606060606005</v>
      </c>
      <c r="O109" s="198">
        <v>24305</v>
      </c>
      <c r="P109" s="220">
        <v>7.4260450848472631E-2</v>
      </c>
      <c r="Q109" s="197">
        <v>756.969696969697</v>
      </c>
      <c r="R109" s="198">
        <v>21987</v>
      </c>
      <c r="S109" s="220">
        <v>6.3402030641287022E-2</v>
      </c>
      <c r="T109" s="197">
        <v>844.24243200000001</v>
      </c>
      <c r="U109" s="220">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2094</v>
      </c>
      <c r="B110" s="2">
        <v>12</v>
      </c>
      <c r="C110" s="299">
        <v>3.0620056136769582E-3</v>
      </c>
      <c r="D110" s="14">
        <v>12.1212121212121</v>
      </c>
      <c r="E110" s="2">
        <v>35</v>
      </c>
      <c r="F110" s="299">
        <v>8.2781456953642391E-3</v>
      </c>
      <c r="G110" s="14">
        <v>20.606060606060598</v>
      </c>
      <c r="H110" s="2">
        <v>77</v>
      </c>
      <c r="I110" s="299">
        <v>1.7990654205607477E-2</v>
      </c>
      <c r="J110" s="14">
        <v>43.030304000000001</v>
      </c>
      <c r="K110" s="299">
        <v>5.416666666666667</v>
      </c>
      <c r="L110" s="198">
        <v>3423</v>
      </c>
      <c r="M110" s="220">
        <v>1.1006607823276901E-2</v>
      </c>
      <c r="N110" s="197">
        <v>259.39393939393898</v>
      </c>
      <c r="O110" s="198">
        <v>2765</v>
      </c>
      <c r="P110" s="220">
        <v>8.4480619870819507E-3</v>
      </c>
      <c r="Q110" s="197">
        <v>260</v>
      </c>
      <c r="R110" s="198">
        <v>3509</v>
      </c>
      <c r="S110" s="220">
        <v>1.011860306182181E-2</v>
      </c>
      <c r="T110" s="197">
        <v>393.93939999999998</v>
      </c>
      <c r="U110" s="220">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2095</v>
      </c>
      <c r="B111" s="2">
        <v>15</v>
      </c>
      <c r="C111" s="299">
        <v>3.8275070170961981E-3</v>
      </c>
      <c r="D111" s="14">
        <v>15.151515151515101</v>
      </c>
      <c r="E111" s="2">
        <v>0</v>
      </c>
      <c r="F111" s="299">
        <v>0</v>
      </c>
      <c r="G111" s="14">
        <v>11.5151515151515</v>
      </c>
      <c r="H111" s="2">
        <v>20</v>
      </c>
      <c r="I111" s="299">
        <v>4.6728971962616819E-3</v>
      </c>
      <c r="J111" s="14">
        <v>23.030304000000001</v>
      </c>
      <c r="K111" s="299">
        <v>0.33333333333333331</v>
      </c>
      <c r="L111" s="198">
        <v>1626</v>
      </c>
      <c r="M111" s="220">
        <v>5.2283798774899921E-3</v>
      </c>
      <c r="N111" s="197">
        <v>180.60606060606</v>
      </c>
      <c r="O111" s="198">
        <v>1423</v>
      </c>
      <c r="P111" s="220">
        <v>4.3477729503137849E-3</v>
      </c>
      <c r="Q111" s="197">
        <v>166.06060606060601</v>
      </c>
      <c r="R111" s="198">
        <v>956</v>
      </c>
      <c r="S111" s="220">
        <v>2.7567354024228127E-3</v>
      </c>
      <c r="T111" s="197">
        <v>200</v>
      </c>
      <c r="U111" s="220">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2096</v>
      </c>
      <c r="B112" s="2">
        <v>32</v>
      </c>
      <c r="C112" s="299">
        <v>8.1653483031385553E-3</v>
      </c>
      <c r="D112" s="14">
        <v>21.2121212121212</v>
      </c>
      <c r="E112" s="2">
        <v>28</v>
      </c>
      <c r="F112" s="299">
        <v>6.6225165562913907E-3</v>
      </c>
      <c r="G112" s="14">
        <v>18.181818181818102</v>
      </c>
      <c r="H112" s="2">
        <v>22</v>
      </c>
      <c r="I112" s="299">
        <v>5.1401869158878505E-3</v>
      </c>
      <c r="J112" s="14">
        <v>20</v>
      </c>
      <c r="K112" s="299">
        <v>-0.3125</v>
      </c>
      <c r="L112" s="198">
        <v>8029</v>
      </c>
      <c r="M112" s="220">
        <v>2.5817135323719032E-2</v>
      </c>
      <c r="N112" s="197">
        <v>362.42424242424198</v>
      </c>
      <c r="O112" s="198">
        <v>6676</v>
      </c>
      <c r="P112" s="220">
        <v>2.0397563047290814E-2</v>
      </c>
      <c r="Q112" s="197">
        <v>424.84848484848402</v>
      </c>
      <c r="R112" s="198">
        <v>6877</v>
      </c>
      <c r="S112" s="220">
        <v>1.9830616487930632E-2</v>
      </c>
      <c r="T112" s="197">
        <v>504.84848</v>
      </c>
      <c r="U112" s="220">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2097</v>
      </c>
      <c r="B113" s="2">
        <v>38</v>
      </c>
      <c r="C113" s="299">
        <v>9.696351109977035E-3</v>
      </c>
      <c r="D113" s="14">
        <v>35.151515151515099</v>
      </c>
      <c r="E113" s="2">
        <v>37</v>
      </c>
      <c r="F113" s="299">
        <v>8.7511825922421942E-3</v>
      </c>
      <c r="G113" s="14">
        <v>23.636363636363601</v>
      </c>
      <c r="H113" s="2">
        <v>0</v>
      </c>
      <c r="I113" s="299">
        <v>0</v>
      </c>
      <c r="J113" s="14">
        <v>12.727273</v>
      </c>
      <c r="K113" s="299">
        <v>-1</v>
      </c>
      <c r="L113" s="198">
        <v>5107</v>
      </c>
      <c r="M113" s="220">
        <v>1.6421485875978713E-2</v>
      </c>
      <c r="N113" s="197">
        <v>336.969696969697</v>
      </c>
      <c r="O113" s="198">
        <v>5239</v>
      </c>
      <c r="P113" s="220">
        <v>1.6007015099574085E-2</v>
      </c>
      <c r="Q113" s="197">
        <v>399.39393939393898</v>
      </c>
      <c r="R113" s="198">
        <v>5039</v>
      </c>
      <c r="S113" s="220">
        <v>1.4530533151473382E-2</v>
      </c>
      <c r="T113" s="197">
        <v>360</v>
      </c>
      <c r="U113" s="220">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2098</v>
      </c>
      <c r="B114" s="2">
        <v>130</v>
      </c>
      <c r="C114" s="299">
        <v>3.3171727481500379E-2</v>
      </c>
      <c r="D114" s="14">
        <v>53.939393939393902</v>
      </c>
      <c r="E114" s="2">
        <v>68</v>
      </c>
      <c r="F114" s="299">
        <v>1.6083254493850521E-2</v>
      </c>
      <c r="G114" s="14">
        <v>34.545454545454497</v>
      </c>
      <c r="H114" s="2">
        <v>87</v>
      </c>
      <c r="I114" s="299">
        <v>2.0327102803738319E-2</v>
      </c>
      <c r="J114" s="14">
        <v>38.181820000000002</v>
      </c>
      <c r="K114" s="299">
        <v>-0.33076923076923076</v>
      </c>
      <c r="L114" s="198">
        <v>8099</v>
      </c>
      <c r="M114" s="220">
        <v>2.6042219328285019E-2</v>
      </c>
      <c r="N114" s="197">
        <v>363.030303030303</v>
      </c>
      <c r="O114" s="198">
        <v>8651</v>
      </c>
      <c r="P114" s="220">
        <v>2.6431893038063637E-2</v>
      </c>
      <c r="Q114" s="197">
        <v>435.75757575757501</v>
      </c>
      <c r="R114" s="198">
        <v>9310</v>
      </c>
      <c r="S114" s="220">
        <v>2.6846450414807935E-2</v>
      </c>
      <c r="T114" s="197">
        <v>604.24243200000001</v>
      </c>
      <c r="U114" s="220">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2099</v>
      </c>
      <c r="B115" s="2">
        <v>0</v>
      </c>
      <c r="C115" s="299">
        <v>0</v>
      </c>
      <c r="D115" s="14">
        <v>80</v>
      </c>
      <c r="E115" s="2">
        <v>36</v>
      </c>
      <c r="F115" s="299">
        <v>8.5146641438032175E-3</v>
      </c>
      <c r="G115" s="14">
        <v>17.5757575757575</v>
      </c>
      <c r="H115" s="2">
        <v>0</v>
      </c>
      <c r="I115" s="299">
        <v>0</v>
      </c>
      <c r="J115" s="14">
        <v>12.727273</v>
      </c>
      <c r="L115" s="198">
        <v>3513</v>
      </c>
      <c r="M115" s="220">
        <v>1.1296001543433173E-2</v>
      </c>
      <c r="N115" s="197">
        <v>348.48484848484799</v>
      </c>
      <c r="O115" s="198">
        <v>4532</v>
      </c>
      <c r="P115" s="220">
        <v>1.3846877730725281E-2</v>
      </c>
      <c r="Q115" s="197">
        <v>318.18181818181802</v>
      </c>
      <c r="R115" s="198">
        <v>4113</v>
      </c>
      <c r="S115" s="220">
        <v>1.1860306182180994E-2</v>
      </c>
      <c r="T115" s="197">
        <v>391.51513699999998</v>
      </c>
      <c r="U115" s="220">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2100</v>
      </c>
      <c r="B116" s="2">
        <v>0</v>
      </c>
      <c r="C116" s="299">
        <v>0</v>
      </c>
      <c r="D116" s="14">
        <v>80</v>
      </c>
      <c r="E116" s="2">
        <v>19</v>
      </c>
      <c r="F116" s="299">
        <v>4.4938505203405863E-3</v>
      </c>
      <c r="G116" s="14">
        <v>16.363636363636299</v>
      </c>
      <c r="H116" s="2">
        <v>16</v>
      </c>
      <c r="I116" s="299">
        <v>3.7383177570093459E-3</v>
      </c>
      <c r="J116" s="14">
        <v>18.787877999999999</v>
      </c>
      <c r="L116" s="198">
        <v>2131</v>
      </c>
      <c r="M116" s="220">
        <v>6.8522001961446328E-3</v>
      </c>
      <c r="N116" s="197">
        <v>220.60606060606</v>
      </c>
      <c r="O116" s="198">
        <v>1839</v>
      </c>
      <c r="P116" s="220">
        <v>5.6188014445727697E-3</v>
      </c>
      <c r="Q116" s="197">
        <v>197.575757575757</v>
      </c>
      <c r="R116" s="198">
        <v>2337</v>
      </c>
      <c r="S116" s="220">
        <v>6.7390069408599512E-3</v>
      </c>
      <c r="T116" s="197">
        <v>235.15152</v>
      </c>
      <c r="U116" s="220">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2101</v>
      </c>
      <c r="B117" s="2">
        <v>29</v>
      </c>
      <c r="C117" s="299">
        <v>7.3998468997193163E-3</v>
      </c>
      <c r="D117" s="14">
        <v>27.878787878787801</v>
      </c>
      <c r="E117" s="2">
        <v>0</v>
      </c>
      <c r="F117" s="299">
        <v>0</v>
      </c>
      <c r="G117" s="14">
        <v>11.5151515151515</v>
      </c>
      <c r="H117" s="2">
        <v>81</v>
      </c>
      <c r="I117" s="299">
        <v>1.8925233644859814E-2</v>
      </c>
      <c r="J117" s="14">
        <v>40.606059999999999</v>
      </c>
      <c r="K117" s="299">
        <v>1.7931034482758621</v>
      </c>
      <c r="L117" s="198">
        <v>4553</v>
      </c>
      <c r="M117" s="220">
        <v>1.464010675412788E-2</v>
      </c>
      <c r="N117" s="197">
        <v>295.75757575757501</v>
      </c>
      <c r="O117" s="198">
        <v>3699</v>
      </c>
      <c r="P117" s="220">
        <v>1.1301765385249959E-2</v>
      </c>
      <c r="Q117" s="197">
        <v>290.90909090909003</v>
      </c>
      <c r="R117" s="198">
        <v>3470</v>
      </c>
      <c r="S117" s="220">
        <v>1.0006142098752261E-2</v>
      </c>
      <c r="T117" s="197">
        <v>306.66665599999999</v>
      </c>
      <c r="U117" s="220">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2105</v>
      </c>
      <c r="B118" s="2">
        <v>1983</v>
      </c>
      <c r="C118" s="299">
        <v>0.50599642766011743</v>
      </c>
      <c r="D118" s="14">
        <v>197.575757575757</v>
      </c>
      <c r="E118" s="2">
        <v>2240</v>
      </c>
      <c r="F118" s="299">
        <v>0.5298013245033113</v>
      </c>
      <c r="G118" s="14">
        <v>182.42424242424201</v>
      </c>
      <c r="H118" s="2">
        <v>1950</v>
      </c>
      <c r="I118" s="299">
        <v>0.45560747663551404</v>
      </c>
      <c r="J118" s="14">
        <v>237.57576</v>
      </c>
      <c r="K118" s="299">
        <v>-1.6641452344931921E-2</v>
      </c>
      <c r="L118" s="198">
        <v>61927</v>
      </c>
      <c r="M118" s="220">
        <v>0.19912538786797215</v>
      </c>
      <c r="N118" s="199">
        <v>1019.3939393939301</v>
      </c>
      <c r="O118" s="198">
        <v>67923</v>
      </c>
      <c r="P118" s="220">
        <v>0.20752901061431006</v>
      </c>
      <c r="Q118" s="199">
        <v>1261.8181818181799</v>
      </c>
      <c r="R118" s="198">
        <v>67998</v>
      </c>
      <c r="S118" s="220">
        <v>0.19608001453341675</v>
      </c>
      <c r="T118" s="199">
        <v>1703.63635</v>
      </c>
      <c r="U118" s="220">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2089</v>
      </c>
      <c r="B119" s="2">
        <v>1742</v>
      </c>
      <c r="C119" s="299">
        <v>0.44450114825210513</v>
      </c>
      <c r="D119" s="14">
        <v>206.06060606060601</v>
      </c>
      <c r="E119" s="2">
        <v>2079</v>
      </c>
      <c r="F119" s="299">
        <v>0.49172185430463577</v>
      </c>
      <c r="G119" s="14">
        <v>181.21212121212099</v>
      </c>
      <c r="H119" s="2">
        <v>1515</v>
      </c>
      <c r="I119" s="299">
        <v>0.35397196261682246</v>
      </c>
      <c r="J119" s="14">
        <v>216.96969999999999</v>
      </c>
      <c r="K119" s="299">
        <v>-0.13030998851894374</v>
      </c>
      <c r="L119" s="198">
        <v>30854</v>
      </c>
      <c r="M119" s="220">
        <v>9.921059824112928E-2</v>
      </c>
      <c r="N119" s="197">
        <v>843.030303030303</v>
      </c>
      <c r="O119" s="198">
        <v>38748</v>
      </c>
      <c r="P119" s="220">
        <v>0.11838897138352673</v>
      </c>
      <c r="Q119" s="197">
        <v>1102.42424242424</v>
      </c>
      <c r="R119" s="198">
        <v>35974</v>
      </c>
      <c r="S119" s="220">
        <v>0.1037351457811279</v>
      </c>
      <c r="T119" s="197">
        <v>1283.63635</v>
      </c>
      <c r="U119" s="220">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2090</v>
      </c>
      <c r="B120" s="2">
        <v>119</v>
      </c>
      <c r="C120" s="299">
        <v>3.0364889002296506E-2</v>
      </c>
      <c r="D120" s="14">
        <v>44.848484848484802</v>
      </c>
      <c r="E120" s="2">
        <v>77</v>
      </c>
      <c r="F120" s="299">
        <v>1.8211920529801324E-2</v>
      </c>
      <c r="G120" s="14">
        <v>36.363636363636303</v>
      </c>
      <c r="H120" s="2">
        <v>230</v>
      </c>
      <c r="I120" s="299">
        <v>5.3738317757009345E-2</v>
      </c>
      <c r="J120" s="14">
        <v>69.090909999999994</v>
      </c>
      <c r="K120" s="299">
        <v>0.9327731092436975</v>
      </c>
      <c r="L120" s="198">
        <v>16410</v>
      </c>
      <c r="M120" s="220">
        <v>5.2766121641827042E-2</v>
      </c>
      <c r="N120" s="197">
        <v>604.84848484848396</v>
      </c>
      <c r="O120" s="198">
        <v>14677</v>
      </c>
      <c r="P120" s="220">
        <v>4.484347406307479E-2</v>
      </c>
      <c r="Q120" s="197">
        <v>669.69696969696895</v>
      </c>
      <c r="R120" s="198">
        <v>18132</v>
      </c>
      <c r="S120" s="220">
        <v>5.2285696984027658E-2</v>
      </c>
      <c r="T120" s="197">
        <v>873.93939999999998</v>
      </c>
      <c r="U120" s="220">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2091</v>
      </c>
      <c r="B121" s="2">
        <v>40</v>
      </c>
      <c r="C121" s="299">
        <v>1.0206685378923195E-2</v>
      </c>
      <c r="D121" s="14">
        <v>30.303030303030301</v>
      </c>
      <c r="E121" s="2">
        <v>0</v>
      </c>
      <c r="F121" s="299">
        <v>0</v>
      </c>
      <c r="G121" s="14">
        <v>11.5151515151515</v>
      </c>
      <c r="H121" s="2">
        <v>19</v>
      </c>
      <c r="I121" s="299">
        <v>4.4392523364485985E-3</v>
      </c>
      <c r="J121" s="14">
        <v>19.393940000000001</v>
      </c>
      <c r="K121" s="299">
        <v>-0.52500000000000002</v>
      </c>
      <c r="L121" s="198">
        <v>1784</v>
      </c>
      <c r="M121" s="220">
        <v>5.736426630653226E-3</v>
      </c>
      <c r="N121" s="197">
        <v>196.363636363636</v>
      </c>
      <c r="O121" s="198">
        <v>2365</v>
      </c>
      <c r="P121" s="220">
        <v>7.2259192041406201E-3</v>
      </c>
      <c r="Q121" s="197">
        <v>225.45454545454501</v>
      </c>
      <c r="R121" s="198">
        <v>2110</v>
      </c>
      <c r="S121" s="220">
        <v>6.0844264635064177E-3</v>
      </c>
      <c r="T121" s="197">
        <v>229.69697600000001</v>
      </c>
      <c r="U121" s="220">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2092</v>
      </c>
      <c r="B122" s="2">
        <v>38</v>
      </c>
      <c r="C122" s="299">
        <v>9.696351109977035E-3</v>
      </c>
      <c r="D122" s="14">
        <v>27.878787878787801</v>
      </c>
      <c r="E122" s="2">
        <v>6</v>
      </c>
      <c r="F122" s="299">
        <v>1.4191106906338694E-3</v>
      </c>
      <c r="G122" s="14">
        <v>6.0606060606060597</v>
      </c>
      <c r="H122" s="2">
        <v>0</v>
      </c>
      <c r="I122" s="299">
        <v>0</v>
      </c>
      <c r="J122" s="14">
        <v>12.727273</v>
      </c>
      <c r="K122" s="299">
        <v>-1</v>
      </c>
      <c r="L122" s="198">
        <v>1503</v>
      </c>
      <c r="M122" s="220">
        <v>4.8328751266097526E-3</v>
      </c>
      <c r="N122" s="197">
        <v>195.15151515151501</v>
      </c>
      <c r="O122" s="198">
        <v>1298</v>
      </c>
      <c r="P122" s="220">
        <v>3.9658533306446194E-3</v>
      </c>
      <c r="Q122" s="197">
        <v>172.12121212121201</v>
      </c>
      <c r="R122" s="198">
        <v>1373</v>
      </c>
      <c r="S122" s="220">
        <v>3.9592026229356928E-3</v>
      </c>
      <c r="T122" s="197">
        <v>229.69697600000001</v>
      </c>
      <c r="U122" s="220">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2093</v>
      </c>
      <c r="B123" s="2">
        <v>15</v>
      </c>
      <c r="C123" s="299">
        <v>3.8275070170961981E-3</v>
      </c>
      <c r="D123" s="14">
        <v>14.545454545454501</v>
      </c>
      <c r="E123" s="2">
        <v>0</v>
      </c>
      <c r="F123" s="299">
        <v>0</v>
      </c>
      <c r="G123" s="14">
        <v>11.5151515151515</v>
      </c>
      <c r="H123" s="2">
        <v>84</v>
      </c>
      <c r="I123" s="299">
        <v>1.9626168224299065E-2</v>
      </c>
      <c r="J123" s="14">
        <v>50.303031900000001</v>
      </c>
      <c r="K123" s="299">
        <v>4.5999999999999996</v>
      </c>
      <c r="L123" s="198">
        <v>1692</v>
      </c>
      <c r="M123" s="220">
        <v>5.4406019389379254E-3</v>
      </c>
      <c r="N123" s="197">
        <v>188.48484848484799</v>
      </c>
      <c r="O123" s="198">
        <v>2013</v>
      </c>
      <c r="P123" s="220">
        <v>6.1504335551522482E-3</v>
      </c>
      <c r="Q123" s="197">
        <v>225.45454545454501</v>
      </c>
      <c r="R123" s="198">
        <v>1497</v>
      </c>
      <c r="S123" s="220">
        <v>4.3167708132081078E-3</v>
      </c>
      <c r="T123" s="197">
        <v>213.939392</v>
      </c>
      <c r="U123" s="220">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2094</v>
      </c>
      <c r="B124" s="2">
        <v>12</v>
      </c>
      <c r="C124" s="299">
        <v>3.0620056136769582E-3</v>
      </c>
      <c r="D124" s="14">
        <v>12.1212121212121</v>
      </c>
      <c r="E124" s="2">
        <v>17</v>
      </c>
      <c r="F124" s="299">
        <v>4.0208136234626303E-3</v>
      </c>
      <c r="G124" s="14">
        <v>16.363636363636299</v>
      </c>
      <c r="H124" s="2">
        <v>7</v>
      </c>
      <c r="I124" s="299">
        <v>1.6355140186915889E-3</v>
      </c>
      <c r="J124" s="14">
        <v>6.6666665099999998</v>
      </c>
      <c r="K124" s="299">
        <v>-0.41666666666666669</v>
      </c>
      <c r="L124" s="198">
        <v>1868</v>
      </c>
      <c r="M124" s="220">
        <v>6.0065274361324134E-3</v>
      </c>
      <c r="N124" s="197">
        <v>198.78787878787799</v>
      </c>
      <c r="O124" s="198">
        <v>1771</v>
      </c>
      <c r="P124" s="220">
        <v>5.4110371714727427E-3</v>
      </c>
      <c r="Q124" s="197">
        <v>225.45454545454501</v>
      </c>
      <c r="R124" s="198">
        <v>1975</v>
      </c>
      <c r="S124" s="220">
        <v>5.6951385144195137E-3</v>
      </c>
      <c r="T124" s="197">
        <v>229.69697600000001</v>
      </c>
      <c r="U124" s="220">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2095</v>
      </c>
      <c r="B125" s="2">
        <v>0</v>
      </c>
      <c r="C125" s="299">
        <v>0</v>
      </c>
      <c r="D125" s="14">
        <v>80</v>
      </c>
      <c r="E125" s="2">
        <v>0</v>
      </c>
      <c r="F125" s="299">
        <v>0</v>
      </c>
      <c r="G125" s="14">
        <v>11.5151515151515</v>
      </c>
      <c r="H125" s="2">
        <v>0</v>
      </c>
      <c r="I125" s="299">
        <v>0</v>
      </c>
      <c r="J125" s="14">
        <v>12.727273</v>
      </c>
      <c r="L125" s="197">
        <v>669</v>
      </c>
      <c r="M125" s="220">
        <v>2.1511599864949596E-3</v>
      </c>
      <c r="N125" s="197">
        <v>120</v>
      </c>
      <c r="O125" s="197">
        <v>437</v>
      </c>
      <c r="P125" s="220">
        <v>1.3351909903634041E-3</v>
      </c>
      <c r="Q125" s="197">
        <v>75.151515151515099</v>
      </c>
      <c r="R125" s="197">
        <v>364</v>
      </c>
      <c r="S125" s="220">
        <v>1.049635655315799E-3</v>
      </c>
      <c r="T125" s="197">
        <v>86.666664100000006</v>
      </c>
      <c r="U125" s="220">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2096</v>
      </c>
      <c r="B126" s="2">
        <v>0</v>
      </c>
      <c r="C126" s="299">
        <v>0</v>
      </c>
      <c r="D126" s="14">
        <v>80</v>
      </c>
      <c r="E126" s="2">
        <v>0</v>
      </c>
      <c r="F126" s="299">
        <v>0</v>
      </c>
      <c r="G126" s="14">
        <v>11.5151515151515</v>
      </c>
      <c r="H126" s="2">
        <v>8</v>
      </c>
      <c r="I126" s="299">
        <v>1.869158878504673E-3</v>
      </c>
      <c r="J126" s="14">
        <v>9.0909089999999999</v>
      </c>
      <c r="L126" s="197">
        <v>378</v>
      </c>
      <c r="M126" s="220">
        <v>1.2154536246563449E-3</v>
      </c>
      <c r="N126" s="197">
        <v>93.939393939393895</v>
      </c>
      <c r="O126" s="197">
        <v>259</v>
      </c>
      <c r="P126" s="220">
        <v>7.9133745195451182E-4</v>
      </c>
      <c r="Q126" s="197">
        <v>78.787878787878796</v>
      </c>
      <c r="R126" s="197">
        <v>228</v>
      </c>
      <c r="S126" s="220">
        <v>6.5746409179121479E-4</v>
      </c>
      <c r="T126" s="197">
        <v>55.151516000000001</v>
      </c>
      <c r="U126" s="220">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2097</v>
      </c>
      <c r="B127" s="2">
        <v>0</v>
      </c>
      <c r="C127" s="299">
        <v>0</v>
      </c>
      <c r="D127" s="14">
        <v>80</v>
      </c>
      <c r="E127" s="2">
        <v>0</v>
      </c>
      <c r="F127" s="299">
        <v>0</v>
      </c>
      <c r="G127" s="2">
        <v>11.5151515151515</v>
      </c>
      <c r="H127" s="2">
        <v>40</v>
      </c>
      <c r="I127" s="299">
        <v>9.3457943925233638E-3</v>
      </c>
      <c r="J127" s="14">
        <v>23.030304000000001</v>
      </c>
      <c r="L127" s="197">
        <v>1895</v>
      </c>
      <c r="M127" s="220">
        <v>6.0933455521792954E-3</v>
      </c>
      <c r="N127" s="197">
        <v>195.15151515151501</v>
      </c>
      <c r="O127" s="198">
        <v>1132</v>
      </c>
      <c r="P127" s="220">
        <v>3.4586640757239668E-3</v>
      </c>
      <c r="Q127" s="197">
        <v>125.454545454545</v>
      </c>
      <c r="R127" s="198">
        <v>1396</v>
      </c>
      <c r="S127" s="220">
        <v>4.02552575500235E-3</v>
      </c>
      <c r="T127" s="197">
        <v>198.18182400000001</v>
      </c>
      <c r="U127" s="220">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2098</v>
      </c>
      <c r="B128" s="2">
        <v>0</v>
      </c>
      <c r="C128" s="299">
        <v>0</v>
      </c>
      <c r="D128" s="14">
        <v>80</v>
      </c>
      <c r="E128" s="2">
        <v>0</v>
      </c>
      <c r="F128" s="299">
        <v>0</v>
      </c>
      <c r="G128" s="14">
        <v>11.5151515151515</v>
      </c>
      <c r="H128" s="2">
        <v>0</v>
      </c>
      <c r="I128" s="299">
        <v>0</v>
      </c>
      <c r="J128" s="14">
        <v>12.727273</v>
      </c>
      <c r="L128" s="197">
        <v>645</v>
      </c>
      <c r="M128" s="220">
        <v>2.0739883277866205E-3</v>
      </c>
      <c r="N128" s="197">
        <v>103.636363636363</v>
      </c>
      <c r="O128" s="197">
        <v>340</v>
      </c>
      <c r="P128" s="220">
        <v>1.0388213655001313E-3</v>
      </c>
      <c r="Q128" s="197">
        <v>69.090909090909093</v>
      </c>
      <c r="R128" s="197">
        <v>681</v>
      </c>
      <c r="S128" s="220">
        <v>1.9637414320606019E-3</v>
      </c>
      <c r="T128" s="197">
        <v>142.42424</v>
      </c>
      <c r="U128" s="220">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2099</v>
      </c>
      <c r="B129" s="2">
        <v>0</v>
      </c>
      <c r="C129" s="299">
        <v>0</v>
      </c>
      <c r="D129" s="14">
        <v>80</v>
      </c>
      <c r="E129" s="2">
        <v>0</v>
      </c>
      <c r="F129" s="299">
        <v>0</v>
      </c>
      <c r="G129" s="2">
        <v>11.5151515151515</v>
      </c>
      <c r="H129" s="2">
        <v>13</v>
      </c>
      <c r="I129" s="299">
        <v>3.0373831775700934E-3</v>
      </c>
      <c r="J129" s="14">
        <v>14.545455</v>
      </c>
      <c r="L129" s="197">
        <v>370</v>
      </c>
      <c r="M129" s="220">
        <v>1.1897297384202319E-3</v>
      </c>
      <c r="N129" s="197">
        <v>107.87878787878699</v>
      </c>
      <c r="O129" s="197">
        <v>371</v>
      </c>
      <c r="P129" s="220">
        <v>1.1335374311780846E-3</v>
      </c>
      <c r="Q129" s="197">
        <v>98.181818181818201</v>
      </c>
      <c r="R129" s="197">
        <v>318</v>
      </c>
      <c r="S129" s="220">
        <v>9.1698939118248376E-4</v>
      </c>
      <c r="T129" s="197">
        <v>109.090912</v>
      </c>
      <c r="U129" s="220">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2100</v>
      </c>
      <c r="B130" s="2">
        <v>17</v>
      </c>
      <c r="C130" s="299">
        <v>4.3378412860423576E-3</v>
      </c>
      <c r="D130" s="14">
        <v>16.363636363636299</v>
      </c>
      <c r="E130" s="2">
        <v>56</v>
      </c>
      <c r="F130" s="299">
        <v>1.3245033112582781E-2</v>
      </c>
      <c r="G130" s="14">
        <v>29.090909090909101</v>
      </c>
      <c r="H130" s="2">
        <v>34</v>
      </c>
      <c r="I130" s="299">
        <v>7.9439252336448597E-3</v>
      </c>
      <c r="J130" s="14">
        <v>22.424242</v>
      </c>
      <c r="K130" s="299">
        <v>1</v>
      </c>
      <c r="L130" s="198">
        <v>2700</v>
      </c>
      <c r="M130" s="220">
        <v>8.6818116046881791E-3</v>
      </c>
      <c r="N130" s="197">
        <v>231.51515151515099</v>
      </c>
      <c r="O130" s="198">
        <v>3029</v>
      </c>
      <c r="P130" s="220">
        <v>9.2546762238232289E-3</v>
      </c>
      <c r="Q130" s="197">
        <v>272.12121212121201</v>
      </c>
      <c r="R130" s="198">
        <v>2999</v>
      </c>
      <c r="S130" s="220">
        <v>8.6479596986046188E-3</v>
      </c>
      <c r="T130" s="197">
        <v>321.81817599999999</v>
      </c>
      <c r="U130" s="220">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2101</v>
      </c>
      <c r="B131" s="2">
        <v>0</v>
      </c>
      <c r="C131" s="299">
        <v>0</v>
      </c>
      <c r="D131" s="14">
        <v>80</v>
      </c>
      <c r="E131" s="2">
        <v>5</v>
      </c>
      <c r="F131" s="299">
        <v>1.1825922421948912E-3</v>
      </c>
      <c r="G131" s="14">
        <v>4.2424242424242404</v>
      </c>
      <c r="H131" s="2">
        <v>0</v>
      </c>
      <c r="I131" s="299">
        <v>0</v>
      </c>
      <c r="J131" s="14">
        <v>12.727273</v>
      </c>
      <c r="L131" s="197">
        <v>1159</v>
      </c>
      <c r="M131" s="220">
        <v>3.7267480184568886E-3</v>
      </c>
      <c r="N131" s="197">
        <v>172.72727272727201</v>
      </c>
      <c r="O131" s="197">
        <v>1483</v>
      </c>
      <c r="P131" s="220">
        <v>4.5310943677549847E-3</v>
      </c>
      <c r="Q131" s="197">
        <v>198.18181818181799</v>
      </c>
      <c r="R131" s="197">
        <v>951</v>
      </c>
      <c r="S131" s="220">
        <v>2.742317330234409E-3</v>
      </c>
      <c r="T131" s="197">
        <v>159.393936</v>
      </c>
      <c r="U131" s="220">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2106</v>
      </c>
      <c r="B132" s="2">
        <v>510</v>
      </c>
      <c r="C132" s="299">
        <v>0.13013523858127074</v>
      </c>
      <c r="D132" s="14">
        <v>113.939393939393</v>
      </c>
      <c r="E132" s="2">
        <v>490</v>
      </c>
      <c r="F132" s="299">
        <v>0.11589403973509933</v>
      </c>
      <c r="G132" s="14">
        <v>92.727272727272705</v>
      </c>
      <c r="H132" s="2">
        <v>496</v>
      </c>
      <c r="I132" s="299">
        <v>0.11588785046728972</v>
      </c>
      <c r="J132" s="14">
        <v>116.36364</v>
      </c>
      <c r="K132" s="299">
        <v>-2.7450980392156862E-2</v>
      </c>
      <c r="L132" s="198">
        <v>39335</v>
      </c>
      <c r="M132" s="220">
        <v>0.1264811331371887</v>
      </c>
      <c r="N132" s="199">
        <v>872.12121212121201</v>
      </c>
      <c r="O132" s="198">
        <v>44788</v>
      </c>
      <c r="P132" s="220">
        <v>0.13684332740594082</v>
      </c>
      <c r="Q132" s="199">
        <v>1014.54545454545</v>
      </c>
      <c r="R132" s="198">
        <v>49659</v>
      </c>
      <c r="S132" s="220">
        <v>0.14319740936078917</v>
      </c>
      <c r="T132" s="199">
        <v>1405.4545900000001</v>
      </c>
      <c r="U132" s="220">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2089</v>
      </c>
      <c r="B133" s="2">
        <v>67</v>
      </c>
      <c r="C133" s="299">
        <v>1.7096198009696351E-2</v>
      </c>
      <c r="D133" s="14">
        <v>32.121212121212103</v>
      </c>
      <c r="E133" s="2">
        <v>49</v>
      </c>
      <c r="F133" s="299">
        <v>1.1589403973509934E-2</v>
      </c>
      <c r="G133" s="14">
        <v>30.303030303030301</v>
      </c>
      <c r="H133" s="2">
        <v>33</v>
      </c>
      <c r="I133" s="299">
        <v>7.7102803738317753E-3</v>
      </c>
      <c r="J133" s="14">
        <v>14.545455</v>
      </c>
      <c r="K133" s="299">
        <v>-0.5074626865671642</v>
      </c>
      <c r="L133" s="198">
        <v>4331</v>
      </c>
      <c r="M133" s="220">
        <v>1.3926268911075741E-2</v>
      </c>
      <c r="N133" s="197">
        <v>318.78787878787801</v>
      </c>
      <c r="O133" s="198">
        <v>6331</v>
      </c>
      <c r="P133" s="220">
        <v>1.9343464897003917E-2</v>
      </c>
      <c r="Q133" s="197">
        <v>454.54545454545399</v>
      </c>
      <c r="R133" s="198">
        <v>5678</v>
      </c>
      <c r="S133" s="220">
        <v>1.6373162777151392E-2</v>
      </c>
      <c r="T133" s="197">
        <v>486.66665599999999</v>
      </c>
      <c r="U133" s="220">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2090</v>
      </c>
      <c r="B134" s="2">
        <v>46</v>
      </c>
      <c r="C134" s="299">
        <v>1.1737688185761675E-2</v>
      </c>
      <c r="D134" s="14">
        <v>37.5757575757575</v>
      </c>
      <c r="E134" s="2">
        <v>0</v>
      </c>
      <c r="F134" s="299">
        <v>0</v>
      </c>
      <c r="G134" s="14">
        <v>11.5151515151515</v>
      </c>
      <c r="H134" s="2">
        <v>6</v>
      </c>
      <c r="I134" s="299">
        <v>1.4018691588785046E-3</v>
      </c>
      <c r="J134" s="14">
        <v>6.0606059999999999</v>
      </c>
      <c r="K134" s="299">
        <v>-0.86956521739130432</v>
      </c>
      <c r="L134" s="197">
        <v>2170</v>
      </c>
      <c r="M134" s="220">
        <v>6.9776041415456841E-3</v>
      </c>
      <c r="N134" s="197">
        <v>225.45454545454501</v>
      </c>
      <c r="O134" s="198">
        <v>1582</v>
      </c>
      <c r="P134" s="220">
        <v>4.8335747065329643E-3</v>
      </c>
      <c r="Q134" s="197">
        <v>196.363636363636</v>
      </c>
      <c r="R134" s="198">
        <v>1333</v>
      </c>
      <c r="S134" s="220">
        <v>3.8438580454284617E-3</v>
      </c>
      <c r="T134" s="197">
        <v>226.060608</v>
      </c>
      <c r="U134" s="220">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2091</v>
      </c>
      <c r="B135" s="2">
        <v>37</v>
      </c>
      <c r="C135" s="299">
        <v>9.441183975503956E-3</v>
      </c>
      <c r="D135" s="14">
        <v>24.848484848484802</v>
      </c>
      <c r="E135" s="2">
        <v>60</v>
      </c>
      <c r="F135" s="299">
        <v>1.4191106906338695E-2</v>
      </c>
      <c r="G135" s="14">
        <v>23.636363636363601</v>
      </c>
      <c r="H135" s="2">
        <v>109</v>
      </c>
      <c r="I135" s="299">
        <v>2.5467289719626168E-2</v>
      </c>
      <c r="J135" s="14">
        <v>46.6666679</v>
      </c>
      <c r="K135" s="299">
        <v>1.9459459459459461</v>
      </c>
      <c r="L135" s="198">
        <v>8680</v>
      </c>
      <c r="M135" s="220">
        <v>2.7910416566182737E-2</v>
      </c>
      <c r="N135" s="197">
        <v>450.90909090909099</v>
      </c>
      <c r="O135" s="198">
        <v>10103</v>
      </c>
      <c r="P135" s="220">
        <v>3.0868271340140668E-2</v>
      </c>
      <c r="Q135" s="197">
        <v>532.72727272727195</v>
      </c>
      <c r="R135" s="198">
        <v>9905</v>
      </c>
      <c r="S135" s="220">
        <v>2.8562201005227994E-2</v>
      </c>
      <c r="T135" s="197">
        <v>520</v>
      </c>
      <c r="U135" s="220">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2092</v>
      </c>
      <c r="B136" s="2">
        <v>21</v>
      </c>
      <c r="C136" s="299">
        <v>5.3585098239346774E-3</v>
      </c>
      <c r="D136" s="14">
        <v>15.757575757575699</v>
      </c>
      <c r="E136" s="2">
        <v>22</v>
      </c>
      <c r="F136" s="299">
        <v>5.2034058656575217E-3</v>
      </c>
      <c r="G136" s="14">
        <v>15.151515151515101</v>
      </c>
      <c r="H136" s="2">
        <v>47</v>
      </c>
      <c r="I136" s="299">
        <v>1.0981308411214953E-2</v>
      </c>
      <c r="J136" s="14">
        <v>32.727271999999999</v>
      </c>
      <c r="K136" s="299">
        <v>1.2380952380952381</v>
      </c>
      <c r="L136" s="198">
        <v>2796</v>
      </c>
      <c r="M136" s="220">
        <v>8.9904982395215358E-3</v>
      </c>
      <c r="N136" s="197">
        <v>237.575757575757</v>
      </c>
      <c r="O136" s="198">
        <v>2947</v>
      </c>
      <c r="P136" s="220">
        <v>9.0041369533202572E-3</v>
      </c>
      <c r="Q136" s="197">
        <v>251.51515151515099</v>
      </c>
      <c r="R136" s="198">
        <v>2876</v>
      </c>
      <c r="S136" s="220">
        <v>8.2932751227698855E-3</v>
      </c>
      <c r="T136" s="197">
        <v>296.96969999999999</v>
      </c>
      <c r="U136" s="220">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2093</v>
      </c>
      <c r="B137" s="2">
        <v>71</v>
      </c>
      <c r="C137" s="299">
        <v>1.8116866547588671E-2</v>
      </c>
      <c r="D137" s="14">
        <v>38.181818181818102</v>
      </c>
      <c r="E137" s="2">
        <v>155</v>
      </c>
      <c r="F137" s="299">
        <v>3.6660359508041626E-2</v>
      </c>
      <c r="G137" s="14">
        <v>49.090909090909101</v>
      </c>
      <c r="H137" s="2">
        <v>106</v>
      </c>
      <c r="I137" s="299">
        <v>2.4766355140186914E-2</v>
      </c>
      <c r="J137" s="14">
        <v>44.242424</v>
      </c>
      <c r="K137" s="299">
        <v>0.49295774647887325</v>
      </c>
      <c r="L137" s="198">
        <v>4479</v>
      </c>
      <c r="M137" s="220">
        <v>1.4402160806443834E-2</v>
      </c>
      <c r="N137" s="197">
        <v>349.69696969696901</v>
      </c>
      <c r="O137" s="198">
        <v>4789</v>
      </c>
      <c r="P137" s="220">
        <v>1.4632104468765086E-2</v>
      </c>
      <c r="Q137" s="197">
        <v>355.75757575757501</v>
      </c>
      <c r="R137" s="198">
        <v>8000</v>
      </c>
      <c r="S137" s="220">
        <v>2.3068915501446133E-2</v>
      </c>
      <c r="T137" s="197">
        <v>607.27269999999999</v>
      </c>
      <c r="U137" s="220">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2094</v>
      </c>
      <c r="B138" s="2">
        <v>203</v>
      </c>
      <c r="C138" s="299">
        <v>5.1798928298035216E-2</v>
      </c>
      <c r="D138" s="14">
        <v>75.151515151515099</v>
      </c>
      <c r="E138" s="2">
        <v>143</v>
      </c>
      <c r="F138" s="299">
        <v>3.3822138126773892E-2</v>
      </c>
      <c r="G138" s="14">
        <v>47.272727272727202</v>
      </c>
      <c r="H138" s="2">
        <v>94</v>
      </c>
      <c r="I138" s="299">
        <v>2.1962616822429906E-2</v>
      </c>
      <c r="J138" s="14">
        <v>40</v>
      </c>
      <c r="K138" s="299">
        <v>-0.53694581280788178</v>
      </c>
      <c r="L138" s="198">
        <v>9029</v>
      </c>
      <c r="M138" s="220">
        <v>2.903262110323317E-2</v>
      </c>
      <c r="N138" s="197">
        <v>413.93939393939399</v>
      </c>
      <c r="O138" s="198">
        <v>10570</v>
      </c>
      <c r="P138" s="220">
        <v>3.2295123039224674E-2</v>
      </c>
      <c r="Q138" s="197">
        <v>534.54545454545405</v>
      </c>
      <c r="R138" s="198">
        <v>13141</v>
      </c>
      <c r="S138" s="220">
        <v>3.7893577325562956E-2</v>
      </c>
      <c r="T138" s="197">
        <v>658.18179999999995</v>
      </c>
      <c r="U138" s="220">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2095</v>
      </c>
      <c r="B139" s="2">
        <v>0</v>
      </c>
      <c r="C139" s="299">
        <v>0</v>
      </c>
      <c r="D139" s="14">
        <v>80</v>
      </c>
      <c r="E139" s="2">
        <v>0</v>
      </c>
      <c r="F139" s="299">
        <v>0</v>
      </c>
      <c r="G139" s="14">
        <v>11.5151515151515</v>
      </c>
      <c r="H139" s="2">
        <v>0</v>
      </c>
      <c r="I139" s="299">
        <v>0</v>
      </c>
      <c r="J139" s="14">
        <v>12.727273</v>
      </c>
      <c r="L139" s="197">
        <v>211</v>
      </c>
      <c r="M139" s="220">
        <v>6.7846749947748355E-4</v>
      </c>
      <c r="N139" s="197">
        <v>82.424242424242394</v>
      </c>
      <c r="O139" s="197">
        <v>171</v>
      </c>
      <c r="P139" s="220">
        <v>5.2246603970741907E-4</v>
      </c>
      <c r="Q139" s="197">
        <v>53.939393939393902</v>
      </c>
      <c r="R139" s="197">
        <v>92</v>
      </c>
      <c r="S139" s="220">
        <v>2.6529252826663051E-4</v>
      </c>
      <c r="T139" s="197">
        <v>32.727271999999999</v>
      </c>
      <c r="U139" s="220">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2096</v>
      </c>
      <c r="B140" s="2">
        <v>0</v>
      </c>
      <c r="C140" s="299">
        <v>0</v>
      </c>
      <c r="D140" s="14">
        <v>80</v>
      </c>
      <c r="E140" s="2">
        <v>0</v>
      </c>
      <c r="F140" s="299">
        <v>0</v>
      </c>
      <c r="G140" s="14">
        <v>11.5151515151515</v>
      </c>
      <c r="H140" s="2">
        <v>0</v>
      </c>
      <c r="I140" s="299">
        <v>0</v>
      </c>
      <c r="J140" s="14">
        <v>12.727273</v>
      </c>
      <c r="L140" s="197">
        <v>256</v>
      </c>
      <c r="M140" s="220">
        <v>8.2316435955561991E-4</v>
      </c>
      <c r="N140" s="197">
        <v>58.787878787878803</v>
      </c>
      <c r="O140" s="197">
        <v>275</v>
      </c>
      <c r="P140" s="220">
        <v>8.4022316327216507E-4</v>
      </c>
      <c r="Q140" s="197">
        <v>58.787878787878803</v>
      </c>
      <c r="R140" s="197">
        <v>429</v>
      </c>
      <c r="S140" s="220">
        <v>1.2370705937650489E-3</v>
      </c>
      <c r="T140" s="197">
        <v>105.454544</v>
      </c>
      <c r="U140" s="220">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2097</v>
      </c>
      <c r="B141" s="2">
        <v>12</v>
      </c>
      <c r="C141" s="299">
        <v>3.0620056136769582E-3</v>
      </c>
      <c r="D141" s="14">
        <v>11.5151515151515</v>
      </c>
      <c r="E141" s="2">
        <v>37</v>
      </c>
      <c r="F141" s="299">
        <v>8.7511825922421942E-3</v>
      </c>
      <c r="G141" s="14">
        <v>20</v>
      </c>
      <c r="H141" s="2">
        <v>54</v>
      </c>
      <c r="I141" s="299">
        <v>1.2616822429906542E-2</v>
      </c>
      <c r="J141" s="14">
        <v>47.878788</v>
      </c>
      <c r="K141" s="299">
        <v>3.5</v>
      </c>
      <c r="L141" s="198">
        <v>2054</v>
      </c>
      <c r="M141" s="220">
        <v>6.6046077911220439E-3</v>
      </c>
      <c r="N141" s="197">
        <v>196.969696969697</v>
      </c>
      <c r="O141" s="198">
        <v>2631</v>
      </c>
      <c r="P141" s="220">
        <v>8.0386441547966054E-3</v>
      </c>
      <c r="Q141" s="197">
        <v>243.636363636363</v>
      </c>
      <c r="R141" s="198">
        <v>2505</v>
      </c>
      <c r="S141" s="220">
        <v>7.2234541663903206E-3</v>
      </c>
      <c r="T141" s="197">
        <v>280.60604899999998</v>
      </c>
      <c r="U141" s="220">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2098</v>
      </c>
      <c r="B142" s="2">
        <v>26</v>
      </c>
      <c r="C142" s="299">
        <v>6.6343454963000764E-3</v>
      </c>
      <c r="D142" s="14">
        <v>26.060606060605998</v>
      </c>
      <c r="E142" s="2">
        <v>8</v>
      </c>
      <c r="F142" s="299">
        <v>1.8921475875118259E-3</v>
      </c>
      <c r="G142" s="14">
        <v>7.8787878787878798</v>
      </c>
      <c r="H142" s="2">
        <v>4</v>
      </c>
      <c r="I142" s="299">
        <v>9.3457943925233649E-4</v>
      </c>
      <c r="J142" s="14">
        <v>4.2424239999999998</v>
      </c>
      <c r="K142" s="299">
        <v>-0.84615384615384615</v>
      </c>
      <c r="L142" s="198">
        <v>1612</v>
      </c>
      <c r="M142" s="220">
        <v>5.1833630765767942E-3</v>
      </c>
      <c r="N142" s="197">
        <v>187.87878787878699</v>
      </c>
      <c r="O142" s="198">
        <v>1768</v>
      </c>
      <c r="P142" s="220">
        <v>5.4018711006006831E-3</v>
      </c>
      <c r="Q142" s="197">
        <v>220.60606060606</v>
      </c>
      <c r="R142" s="198">
        <v>1343</v>
      </c>
      <c r="S142" s="220">
        <v>3.8726941898052695E-3</v>
      </c>
      <c r="T142" s="197">
        <v>186.66667200000001</v>
      </c>
      <c r="U142" s="220">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2099</v>
      </c>
      <c r="B143" s="2">
        <v>0</v>
      </c>
      <c r="C143" s="299">
        <v>0</v>
      </c>
      <c r="D143" s="14">
        <v>80</v>
      </c>
      <c r="E143" s="2">
        <v>16</v>
      </c>
      <c r="F143" s="299">
        <v>3.7842951750236518E-3</v>
      </c>
      <c r="G143" s="14">
        <v>15.757575757575699</v>
      </c>
      <c r="H143" s="2">
        <v>34</v>
      </c>
      <c r="I143" s="299">
        <v>7.9439252336448597E-3</v>
      </c>
      <c r="J143" s="14">
        <v>35.151516000000001</v>
      </c>
      <c r="L143" s="198">
        <v>939</v>
      </c>
      <c r="M143" s="220">
        <v>3.0193411469637776E-3</v>
      </c>
      <c r="N143" s="197">
        <v>140</v>
      </c>
      <c r="O143" s="198">
        <v>996</v>
      </c>
      <c r="P143" s="220">
        <v>3.0431355295239141E-3</v>
      </c>
      <c r="Q143" s="197">
        <v>185.45454545454501</v>
      </c>
      <c r="R143" s="198">
        <v>1353</v>
      </c>
      <c r="S143" s="220">
        <v>3.9015303341820773E-3</v>
      </c>
      <c r="T143" s="197">
        <v>170.909088</v>
      </c>
      <c r="U143" s="220">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2100</v>
      </c>
      <c r="B144" s="2">
        <v>15</v>
      </c>
      <c r="C144" s="299">
        <v>3.8275070170961981E-3</v>
      </c>
      <c r="D144" s="14">
        <v>14.545454545454501</v>
      </c>
      <c r="E144" s="2">
        <v>0</v>
      </c>
      <c r="F144" s="299">
        <v>0</v>
      </c>
      <c r="G144" s="14">
        <v>11.5151515151515</v>
      </c>
      <c r="H144" s="2">
        <v>9</v>
      </c>
      <c r="I144" s="299">
        <v>2.1028037383177571E-3</v>
      </c>
      <c r="J144" s="14">
        <v>8.4848479999999995</v>
      </c>
      <c r="K144" s="299">
        <v>-0.4</v>
      </c>
      <c r="L144" s="198">
        <v>2191</v>
      </c>
      <c r="M144" s="220">
        <v>7.0451293429154805E-3</v>
      </c>
      <c r="N144" s="197">
        <v>207.87878787878699</v>
      </c>
      <c r="O144" s="198">
        <v>2101</v>
      </c>
      <c r="P144" s="220">
        <v>6.419304967399341E-3</v>
      </c>
      <c r="Q144" s="197">
        <v>217.575757575757</v>
      </c>
      <c r="R144" s="198">
        <v>2422</v>
      </c>
      <c r="S144" s="220">
        <v>6.9841141680628167E-3</v>
      </c>
      <c r="T144" s="197">
        <v>352.72726399999999</v>
      </c>
      <c r="U144" s="220">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2101</v>
      </c>
      <c r="B145" s="2">
        <v>12</v>
      </c>
      <c r="C145" s="299">
        <v>3.0620056136769582E-3</v>
      </c>
      <c r="D145" s="14">
        <v>11.5151515151515</v>
      </c>
      <c r="E145" s="2">
        <v>0</v>
      </c>
      <c r="F145" s="299">
        <v>0</v>
      </c>
      <c r="G145" s="14">
        <v>11.5151515151515</v>
      </c>
      <c r="H145" s="2">
        <v>0</v>
      </c>
      <c r="I145" s="299">
        <v>0</v>
      </c>
      <c r="J145" s="14">
        <v>12.727273</v>
      </c>
      <c r="K145" s="299">
        <v>-1</v>
      </c>
      <c r="L145" s="197">
        <v>587</v>
      </c>
      <c r="M145" s="220">
        <v>1.8874901525748001E-3</v>
      </c>
      <c r="N145" s="197">
        <v>106.06060606060601</v>
      </c>
      <c r="O145" s="197">
        <v>524</v>
      </c>
      <c r="P145" s="220">
        <v>1.6010070456531436E-3</v>
      </c>
      <c r="Q145" s="197">
        <v>99.393939393939405</v>
      </c>
      <c r="R145" s="197">
        <v>582</v>
      </c>
      <c r="S145" s="220">
        <v>1.6782636027302062E-3</v>
      </c>
      <c r="T145" s="197">
        <v>115.757576</v>
      </c>
      <c r="U145" s="220">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2074</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2439</v>
      </c>
      <c r="C1" s="372"/>
      <c r="D1" s="372"/>
      <c r="E1" s="372"/>
      <c r="F1" s="372"/>
      <c r="G1" s="372"/>
    </row>
    <row r="2" spans="1:25" ht="36" customHeight="1" x14ac:dyDescent="0.3">
      <c r="A2" t="s">
        <v>173</v>
      </c>
      <c r="B2" s="374" t="str">
        <f>Population!B3</f>
        <v>City of McFarland</v>
      </c>
      <c r="C2" s="374"/>
      <c r="D2" s="374"/>
      <c r="E2" s="374"/>
      <c r="F2" s="374"/>
      <c r="G2" s="374"/>
      <c r="H2" s="374"/>
      <c r="I2" s="374"/>
      <c r="J2" s="374" t="str">
        <f>Population!B4</f>
        <v>Kern County</v>
      </c>
      <c r="K2" s="374"/>
      <c r="L2" s="374"/>
      <c r="M2" s="374"/>
      <c r="N2" s="374"/>
      <c r="O2" s="374"/>
      <c r="P2" s="374"/>
      <c r="Q2" s="374"/>
      <c r="R2" s="374" t="s">
        <v>174</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97" t="s">
        <v>2440</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ht="54" customHeight="1" x14ac:dyDescent="0.3">
      <c r="B5" s="298" t="s">
        <v>1671</v>
      </c>
      <c r="C5" s="298"/>
      <c r="D5" s="298" t="s">
        <v>1672</v>
      </c>
      <c r="E5" s="298"/>
      <c r="F5" s="298" t="s">
        <v>1673</v>
      </c>
      <c r="G5" s="298"/>
      <c r="H5" s="298" t="s">
        <v>1674</v>
      </c>
      <c r="I5" s="298"/>
      <c r="J5" s="298" t="s">
        <v>1671</v>
      </c>
      <c r="K5" s="298"/>
      <c r="L5" s="298" t="s">
        <v>1672</v>
      </c>
      <c r="M5" s="298"/>
      <c r="N5" s="298" t="s">
        <v>1673</v>
      </c>
      <c r="O5" s="298"/>
      <c r="P5" s="298" t="s">
        <v>1674</v>
      </c>
      <c r="Q5" s="298"/>
      <c r="R5" s="212" t="s">
        <v>1671</v>
      </c>
      <c r="S5" s="212"/>
      <c r="T5" s="212" t="s">
        <v>1672</v>
      </c>
      <c r="U5" s="212"/>
      <c r="V5" s="212" t="s">
        <v>1673</v>
      </c>
      <c r="W5" s="212"/>
      <c r="X5" s="212" t="s">
        <v>1674</v>
      </c>
      <c r="Y5" s="212"/>
    </row>
    <row r="6" spans="1:25" ht="14.4" x14ac:dyDescent="0.3">
      <c r="A6" t="s">
        <v>1670</v>
      </c>
      <c r="B6" s="2">
        <v>8</v>
      </c>
      <c r="C6" t="s">
        <v>173</v>
      </c>
      <c r="D6" s="2">
        <v>0</v>
      </c>
      <c r="E6" t="s">
        <v>173</v>
      </c>
      <c r="F6" s="2">
        <v>0</v>
      </c>
      <c r="G6" t="s">
        <v>173</v>
      </c>
      <c r="H6" s="2">
        <v>0</v>
      </c>
      <c r="I6" t="s">
        <v>173</v>
      </c>
      <c r="J6" s="2">
        <v>2182</v>
      </c>
      <c r="K6" t="s">
        <v>173</v>
      </c>
      <c r="L6" s="2">
        <v>6</v>
      </c>
      <c r="M6" t="s">
        <v>173</v>
      </c>
      <c r="N6" s="2">
        <v>8</v>
      </c>
      <c r="O6" t="s">
        <v>173</v>
      </c>
      <c r="P6" s="2">
        <v>6</v>
      </c>
      <c r="Q6" t="s">
        <v>173</v>
      </c>
      <c r="R6" s="2">
        <v>56085</v>
      </c>
      <c r="S6" t="s">
        <v>173</v>
      </c>
      <c r="T6" s="2">
        <v>1210</v>
      </c>
      <c r="U6" t="s">
        <v>173</v>
      </c>
      <c r="V6" s="2">
        <v>470</v>
      </c>
      <c r="W6" t="s">
        <v>173</v>
      </c>
      <c r="X6" s="2">
        <v>1512</v>
      </c>
      <c r="Y6" t="s">
        <v>173</v>
      </c>
    </row>
    <row r="7" spans="1:25" ht="14.4" x14ac:dyDescent="0.3">
      <c r="A7" t="s">
        <v>2441</v>
      </c>
      <c r="B7" s="2">
        <v>8</v>
      </c>
      <c r="C7" t="s">
        <v>173</v>
      </c>
      <c r="D7" s="2">
        <v>0</v>
      </c>
      <c r="E7" t="s">
        <v>173</v>
      </c>
      <c r="F7" s="2">
        <v>0</v>
      </c>
      <c r="G7" t="s">
        <v>173</v>
      </c>
      <c r="H7" s="2">
        <v>0</v>
      </c>
      <c r="I7" t="s">
        <v>173</v>
      </c>
      <c r="J7" s="2">
        <v>2182</v>
      </c>
      <c r="K7" t="s">
        <v>173</v>
      </c>
      <c r="L7" s="2">
        <v>12</v>
      </c>
      <c r="M7" t="s">
        <v>173</v>
      </c>
      <c r="N7" s="2">
        <v>24</v>
      </c>
      <c r="O7" t="s">
        <v>173</v>
      </c>
      <c r="P7" s="2">
        <v>35</v>
      </c>
      <c r="Q7" t="s">
        <v>173</v>
      </c>
      <c r="R7" s="2">
        <v>56085</v>
      </c>
      <c r="S7" t="s">
        <v>173</v>
      </c>
      <c r="T7" s="2">
        <v>2420</v>
      </c>
      <c r="U7" t="s">
        <v>173</v>
      </c>
      <c r="V7" s="2">
        <v>1623</v>
      </c>
      <c r="W7" t="s">
        <v>173</v>
      </c>
      <c r="X7" s="2">
        <v>46005</v>
      </c>
      <c r="Y7" t="s">
        <v>173</v>
      </c>
    </row>
    <row r="8" spans="1:25" ht="14.4" x14ac:dyDescent="0.3">
      <c r="A8" t="s">
        <v>2442</v>
      </c>
      <c r="B8" s="15">
        <v>877438</v>
      </c>
      <c r="C8" t="s">
        <v>173</v>
      </c>
      <c r="D8" s="15">
        <v>0</v>
      </c>
      <c r="E8" t="s">
        <v>173</v>
      </c>
      <c r="F8" s="15">
        <v>0</v>
      </c>
      <c r="G8" t="s">
        <v>173</v>
      </c>
      <c r="H8" s="15">
        <v>0</v>
      </c>
      <c r="I8" t="s">
        <v>173</v>
      </c>
      <c r="J8" s="15">
        <v>524303212</v>
      </c>
      <c r="K8" t="s">
        <v>173</v>
      </c>
      <c r="L8" s="15">
        <v>1406935</v>
      </c>
      <c r="M8" t="s">
        <v>173</v>
      </c>
      <c r="N8" s="15">
        <v>2211391</v>
      </c>
      <c r="O8" t="s">
        <v>173</v>
      </c>
      <c r="P8" s="15">
        <v>8939120</v>
      </c>
      <c r="Q8" t="s">
        <v>173</v>
      </c>
      <c r="R8" s="15">
        <v>16660377</v>
      </c>
      <c r="S8" t="s">
        <v>173</v>
      </c>
      <c r="T8" s="15">
        <v>480472</v>
      </c>
      <c r="U8" t="s">
        <v>173</v>
      </c>
      <c r="V8" s="15">
        <v>291986</v>
      </c>
      <c r="W8" t="s">
        <v>173</v>
      </c>
      <c r="X8" s="15">
        <v>8150225</v>
      </c>
      <c r="Y8" t="s">
        <v>173</v>
      </c>
    </row>
    <row r="9" spans="1:25" ht="14.4" x14ac:dyDescent="0.3">
      <c r="A9" t="s">
        <v>2443</v>
      </c>
      <c r="B9" s="15">
        <v>109679.75</v>
      </c>
      <c r="C9" t="s">
        <v>173</v>
      </c>
      <c r="D9" t="s">
        <v>173</v>
      </c>
      <c r="E9" t="s">
        <v>173</v>
      </c>
      <c r="F9" t="s">
        <v>173</v>
      </c>
      <c r="G9" t="s">
        <v>173</v>
      </c>
      <c r="H9" t="s">
        <v>173</v>
      </c>
      <c r="I9" t="s">
        <v>173</v>
      </c>
      <c r="J9" s="15">
        <v>240285.61503208065</v>
      </c>
      <c r="K9" t="s">
        <v>173</v>
      </c>
      <c r="L9" s="15">
        <v>234489.16666666666</v>
      </c>
      <c r="M9" t="s">
        <v>173</v>
      </c>
      <c r="N9" s="15">
        <v>276423.875</v>
      </c>
      <c r="O9" t="s">
        <v>173</v>
      </c>
      <c r="P9" s="15">
        <v>1489853.3333333333</v>
      </c>
      <c r="Q9" t="s">
        <v>173</v>
      </c>
      <c r="R9" s="15">
        <v>297.05584380850496</v>
      </c>
      <c r="S9" t="s">
        <v>173</v>
      </c>
      <c r="T9" s="15">
        <v>397.08429752066115</v>
      </c>
      <c r="U9" t="s">
        <v>173</v>
      </c>
      <c r="V9" s="15">
        <v>621.24680851063829</v>
      </c>
      <c r="W9" t="s">
        <v>173</v>
      </c>
      <c r="X9" s="15">
        <v>5390.3604497354499</v>
      </c>
      <c r="Y9" t="s">
        <v>173</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2239</v>
      </c>
    </row>
    <row r="16" spans="1:25" ht="36" customHeight="1" x14ac:dyDescent="0.3">
      <c r="A16" s="183" t="s">
        <v>2240</v>
      </c>
    </row>
    <row r="17" spans="1:1" ht="14.4" x14ac:dyDescent="0.3">
      <c r="A17" s="184" t="s">
        <v>2444</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2023-01-20T19:36:19Z</dcterms:modified>
  <cp:category/>
  <cp:contentStatus/>
</cp:coreProperties>
</file>