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BF91D1BF-4819-48EE-AF75-FE032BB626B9}"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C302" i="9"/>
  <c r="C303" i="9"/>
  <c r="C304" i="9"/>
  <c r="C305" i="9"/>
  <c r="E445" i="1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<sst xmlns="http://schemas.openxmlformats.org/spreadsheetml/2006/main" count="12140" uniqueCount="2585">
  <si>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</si>
  <si>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</si>
  <si>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</si>
  <si>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</si>
  <si>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</si>
  <si>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</si>
  <si>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</si>
  <si>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</si>
  <si>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</si>
  <si>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</si>
  <si>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</si>
  <si>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</si>
  <si>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</si>
  <si>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</si>
  <si>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</si>
  <si>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</si>
  <si>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</si>
  <si>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</si>
  <si>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</si>
  <si>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</si>
  <si>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</si>
  <si>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</si>
  <si>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</si>
  <si>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</si>
  <si>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</si>
  <si>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</si>
  <si>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</si>
  <si>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</si>
  <si>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</si>
  <si>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</si>
  <si>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</si>
  <si>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</si>
  <si>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</si>
  <si>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</si>
  <si>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</si>
  <si>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</si>
  <si>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</si>
  <si>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</si>
  <si>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</si>
  <si>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</si>
  <si>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</si>
  <si>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</si>
  <si>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</si>
  <si>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</si>
  <si>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</si>
  <si>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</si>
  <si>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</si>
  <si>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</si>
  <si>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</si>
  <si>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</si>
  <si>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</si>
  <si>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</si>
  <si>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</si>
  <si>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</si>
  <si>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</si>
  <si>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</si>
  <si>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</si>
  <si>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</si>
  <si>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</si>
  <si>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</si>
  <si>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</si>
  <si>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</si>
  <si>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</si>
  <si>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</si>
  <si>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</si>
  <si>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</si>
  <si>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</si>
  <si>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</si>
  <si>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</si>
  <si>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</si>
  <si>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</si>
  <si>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</si>
  <si>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</si>
  <si>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</si>
  <si>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</si>
  <si>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</si>
  <si>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</si>
  <si>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</si>
  <si>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</si>
  <si>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</si>
  <si>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</si>
  <si>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</si>
  <si>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</si>
  <si>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</si>
  <si>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</si>
  <si>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</si>
  <si>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</si>
  <si>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</si>
  <si>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</si>
  <si>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</si>
  <si>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</si>
  <si>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</si>
  <si>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</si>
  <si>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</si>
  <si>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</si>
  <si>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</si>
  <si>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</si>
  <si>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</si>
  <si>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</si>
  <si>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</si>
  <si>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</si>
  <si>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</si>
  <si>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</si>
  <si>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</si>
  <si>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</si>
  <si>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</si>
  <si>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</si>
  <si>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</si>
  <si>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</si>
  <si>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</si>
  <si>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</si>
  <si>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</si>
  <si>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</si>
  <si>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</si>
  <si>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</si>
  <si>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</si>
  <si>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</si>
  <si>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</si>
  <si>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</si>
  <si>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</si>
  <si>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</si>
  <si>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</si>
  <si>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</si>
  <si>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</si>
  <si>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</si>
  <si>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</si>
  <si>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</si>
  <si>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</si>
  <si>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</si>
  <si>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</si>
  <si>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</si>
  <si>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</si>
  <si>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</si>
  <si>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</si>
  <si>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</si>
  <si>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</si>
  <si>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</si>
  <si>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</si>
  <si>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</si>
  <si>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</si>
  <si>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</si>
  <si>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</si>
  <si>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</si>
  <si>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</si>
  <si>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</si>
  <si>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</si>
  <si>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</si>
  <si>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</si>
  <si>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</si>
  <si>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</si>
  <si>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</si>
  <si>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</si>
  <si>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</si>
  <si>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</si>
  <si>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</si>
  <si>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</si>
  <si>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</si>
  <si>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</si>
  <si>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</si>
  <si>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</si>
  <si>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</si>
  <si>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</si>
  <si>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</si>
  <si>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</si>
  <si>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</si>
  <si>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</si>
  <si>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</si>
  <si>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</si>
  <si>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</si>
  <si>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</si>
  <si>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</si>
  <si>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</si>
  <si>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</si>
  <si>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</si>
  <si>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</si>
  <si>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</si>
  <si>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</si>
  <si>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</si>
  <si>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</si>
  <si>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</si>
  <si>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</si>
  <si>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</si>
  <si>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</si>
  <si>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</si>
  <si>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</si>
  <si>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</si>
  <si>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</si>
  <si>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</si>
  <si>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</si>
  <si>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</si>
  <si>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</si>
  <si>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</si>
  <si>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</si>
  <si>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</si>
  <si>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</si>
  <si>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</si>
  <si>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</si>
  <si>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</si>
  <si>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</si>
  <si>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</si>
  <si>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</si>
  <si>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</si>
  <si>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</si>
  <si>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</si>
  <si>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</si>
  <si>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</si>
  <si>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</si>
  <si>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</si>
  <si>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</si>
  <si>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</si>
  <si>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</si>
  <si>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</si>
  <si>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</si>
  <si>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</si>
  <si>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</si>
  <si>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</si>
  <si>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</si>
  <si>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</si>
  <si>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</si>
  <si>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</si>
  <si>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</si>
  <si>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</si>
  <si>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</si>
  <si>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</si>
  <si>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</si>
  <si>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</si>
  <si>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</si>
  <si>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</si>
  <si>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</si>
  <si>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</si>
  <si>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</si>
  <si>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</si>
  <si>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</si>
  <si>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</si>
  <si>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</si>
  <si>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</si>
  <si>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</si>
  <si>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</si>
  <si>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</si>
  <si>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</si>
  <si>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</si>
  <si>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</si>
  <si>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</si>
  <si>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</si>
  <si>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</si>
  <si>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</si>
  <si>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</si>
  <si>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</si>
  <si>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</si>
  <si>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</si>
  <si>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</si>
  <si>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</si>
  <si>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</si>
  <si>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</si>
  <si>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</si>
  <si>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</si>
  <si>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</si>
  <si>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</si>
  <si>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</si>
  <si>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</si>
  <si>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</si>
  <si>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</si>
  <si>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</si>
  <si>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</si>
  <si>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</si>
  <si>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</si>
  <si>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</si>
  <si>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</si>
  <si>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</si>
  <si>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</si>
  <si>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</si>
  <si>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</si>
  <si>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</si>
  <si>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</si>
  <si>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</si>
  <si>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</si>
  <si>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</si>
  <si>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</si>
  <si>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</si>
  <si>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</si>
  <si>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</si>
  <si>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</si>
  <si>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</si>
  <si>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</si>
  <si>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</si>
  <si>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</si>
  <si>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</si>
  <si>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</si>
  <si>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</si>
  <si>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</si>
  <si>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</si>
  <si>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</si>
  <si>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</si>
  <si>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</si>
  <si>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</si>
  <si>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</si>
  <si>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</si>
  <si>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</si>
  <si>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</si>
  <si>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</si>
  <si>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</si>
  <si>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</si>
  <si>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</si>
  <si>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</si>
  <si>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</si>
  <si>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</si>
  <si>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</si>
  <si>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</si>
  <si>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</si>
  <si>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</si>
  <si>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</si>
  <si>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</si>
  <si>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</si>
  <si>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</si>
  <si>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</si>
  <si>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</si>
  <si>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</si>
  <si>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</si>
  <si>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</si>
  <si>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</si>
  <si>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</si>
  <si>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</si>
  <si>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</si>
  <si>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</si>
  <si>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</si>
  <si>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</si>
  <si>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</si>
  <si>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</si>
  <si>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</si>
  <si>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</si>
  <si>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</si>
  <si>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</si>
  <si>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</si>
  <si>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</si>
  <si>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</si>
  <si>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</si>
  <si>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</si>
  <si>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</si>
  <si>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</si>
  <si>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</si>
  <si>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</si>
  <si>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</si>
  <si>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</si>
  <si>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</si>
  <si>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</si>
  <si>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</si>
  <si>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</si>
  <si>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</si>
  <si>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</si>
  <si>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</si>
  <si>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</si>
  <si>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</si>
  <si>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</si>
  <si>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</si>
  <si>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</si>
  <si>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</si>
  <si>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</si>
  <si>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</si>
  <si>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</si>
  <si>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</si>
  <si>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</si>
  <si>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</si>
  <si>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</si>
  <si>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</si>
  <si>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</si>
  <si>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</si>
  <si>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</si>
  <si>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</si>
  <si>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</si>
  <si>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</si>
  <si>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</si>
  <si>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</si>
  <si>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</si>
  <si>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</si>
  <si>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</si>
  <si>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</si>
  <si>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</si>
  <si>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</si>
  <si>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</si>
  <si>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</si>
  <si>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</si>
  <si>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</si>
  <si>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</si>
  <si>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</si>
  <si>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</si>
  <si>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</si>
  <si>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</si>
  <si>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</si>
  <si>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</si>
  <si>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</si>
  <si>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</si>
  <si>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</si>
  <si>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</si>
  <si>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</si>
  <si>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</si>
  <si>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</si>
  <si>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</si>
  <si>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</si>
  <si>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</si>
  <si>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</si>
  <si>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</si>
  <si>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</si>
  <si>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</si>
  <si>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</si>
  <si>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</si>
  <si>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</si>
  <si>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</si>
  <si>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</si>
  <si>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</si>
  <si>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</si>
  <si>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</si>
  <si>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</si>
  <si>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</si>
  <si>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</si>
  <si>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</si>
  <si>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</si>
  <si>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</si>
  <si>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</si>
  <si>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</si>
  <si>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</si>
  <si>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</si>
  <si>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</si>
  <si>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</si>
  <si>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</si>
  <si>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</si>
  <si>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</si>
  <si>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</si>
  <si>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</si>
  <si>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</si>
  <si>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</si>
  <si>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</si>
  <si>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</si>
  <si>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</si>
  <si>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</si>
  <si>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</si>
  <si>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</si>
  <si>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</si>
  <si>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</si>
  <si>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</si>
  <si>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</si>
  <si>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</si>
  <si>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</si>
  <si>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</si>
  <si>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</si>
  <si>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</si>
  <si>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</si>
  <si>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</si>
  <si>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</si>
  <si>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</si>
  <si>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</si>
  <si>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</si>
  <si>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</si>
  <si>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</si>
  <si>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</si>
  <si>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</si>
  <si>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</si>
  <si>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</si>
  <si>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</si>
  <si>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</si>
  <si>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</si>
  <si>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</si>
  <si>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</si>
  <si>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</si>
  <si>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</si>
  <si>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</si>
  <si>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</si>
  <si>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</si>
  <si>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</si>
  <si>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</si>
  <si>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</si>
  <si>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</si>
  <si>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</si>
  <si>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</si>
  <si>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</si>
  <si>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</si>
  <si>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</si>
  <si>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</si>
  <si>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</si>
  <si>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</si>
  <si>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</si>
  <si>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</si>
  <si>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</si>
  <si>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</si>
  <si>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</si>
  <si>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</si>
  <si>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</si>
  <si>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</si>
  <si>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</si>
  <si>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</si>
  <si>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</si>
  <si>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</si>
  <si>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</si>
  <si>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</si>
  <si>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</si>
  <si>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</si>
  <si>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</si>
  <si>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</si>
  <si>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</si>
  <si>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</si>
  <si>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</si>
  <si>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</si>
  <si>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</si>
  <si>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</si>
  <si>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</si>
  <si>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</si>
  <si>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</si>
  <si>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</si>
  <si>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</si>
  <si>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</si>
  <si>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</si>
  <si>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</si>
  <si>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</si>
  <si>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</si>
  <si>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</si>
  <si>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</si>
  <si>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</si>
  <si>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</si>
  <si>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</si>
  <si>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</si>
  <si>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</si>
  <si>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</si>
  <si>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</si>
  <si>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</si>
  <si>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</si>
  <si>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</si>
  <si>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</si>
  <si>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</si>
  <si>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</si>
  <si>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</si>
  <si>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</si>
  <si>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</si>
  <si>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</si>
  <si>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</si>
  <si>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</si>
  <si>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</si>
  <si>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</si>
  <si>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</si>
  <si>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</si>
  <si>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</si>
  <si>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</si>
  <si>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</si>
  <si>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</si>
  <si>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</si>
  <si>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</si>
  <si>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</si>
  <si>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</si>
  <si>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</si>
  <si>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</si>
  <si>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</si>
  <si>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</si>
  <si>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</si>
  <si>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</si>
  <si>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</si>
  <si>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</si>
  <si>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</si>
  <si>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</si>
  <si>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</si>
  <si>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</si>
  <si>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</si>
  <si>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</si>
  <si>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</si>
  <si>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</si>
  <si>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</si>
  <si>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</si>
  <si>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</si>
  <si>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</si>
  <si>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</si>
  <si>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</si>
  <si>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</si>
  <si>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</si>
  <si>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</si>
  <si>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</si>
  <si>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</si>
  <si>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</si>
  <si>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</si>
  <si>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</si>
  <si>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</si>
  <si>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</si>
  <si>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</si>
  <si>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</si>
  <si>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</si>
  <si>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</si>
  <si>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</si>
  <si>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</si>
  <si>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</si>
  <si>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</si>
  <si>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</si>
  <si>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</si>
  <si>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</si>
  <si>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</si>
  <si>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</si>
  <si>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</si>
  <si>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</si>
  <si>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</si>
  <si>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</si>
  <si>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</si>
  <si>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</si>
  <si>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</si>
  <si>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</si>
  <si>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</si>
  <si>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</si>
  <si>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</si>
  <si>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</si>
  <si>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</si>
  <si>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</si>
  <si>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</si>
  <si>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</si>
  <si>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</si>
  <si>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</si>
  <si>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</si>
  <si>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</si>
  <si>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</si>
  <si>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</si>
  <si>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</si>
  <si>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</si>
  <si>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</si>
  <si>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</si>
  <si>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</si>
  <si>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</si>
  <si>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</si>
  <si>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</si>
  <si>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</si>
  <si>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</si>
  <si>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</si>
  <si>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</si>
  <si>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</si>
  <si>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</si>
  <si>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</si>
  <si>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</si>
  <si>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</si>
  <si>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</si>
  <si>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</si>
  <si>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</si>
  <si>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</si>
  <si>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</si>
  <si>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</si>
  <si>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</si>
  <si>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</si>
  <si>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</si>
  <si>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</si>
  <si>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</si>
  <si>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</si>
  <si>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</si>
  <si>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</si>
  <si>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</si>
  <si>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</si>
  <si>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</si>
  <si>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</si>
  <si>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</si>
  <si>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</si>
  <si>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</si>
  <si>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</si>
  <si>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</si>
  <si>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</si>
  <si>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</si>
  <si>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</si>
  <si>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</si>
  <si>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</si>
  <si>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</si>
  <si>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</si>
  <si>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</si>
  <si>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</si>
  <si>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</si>
  <si>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</si>
  <si>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</si>
  <si>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</si>
  <si>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</si>
  <si>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</si>
  <si>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</si>
  <si>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</si>
  <si>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</si>
  <si>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</si>
  <si>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</si>
  <si>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</si>
  <si>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</si>
  <si>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</si>
  <si>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</si>
  <si>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</si>
  <si>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</si>
  <si>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</si>
  <si>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</si>
  <si>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</si>
  <si>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</si>
  <si>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</si>
  <si>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</si>
  <si>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</si>
  <si>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</si>
  <si>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</si>
  <si>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</si>
  <si>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</si>
  <si>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</si>
  <si>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</si>
  <si>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</si>
  <si>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</si>
  <si>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</si>
  <si>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</si>
  <si>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</si>
  <si>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</si>
  <si>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</si>
  <si>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</si>
  <si>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</si>
  <si>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</si>
  <si>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</si>
  <si>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</si>
  <si>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</si>
  <si>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</si>
  <si>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</si>
  <si>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</si>
  <si>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</si>
  <si>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</si>
  <si>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</si>
  <si>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</si>
  <si>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</si>
  <si>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</si>
  <si>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</si>
  <si>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</si>
  <si>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</si>
  <si>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</si>
  <si>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</si>
  <si>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</si>
  <si>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</si>
  <si>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</si>
  <si>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</si>
  <si>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</si>
  <si>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</si>
  <si>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</si>
  <si>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</si>
  <si>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</si>
  <si>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</si>
  <si>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</si>
  <si>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</si>
  <si>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</si>
  <si>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</si>
  <si>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</si>
  <si>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</si>
  <si>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</si>
  <si>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</si>
  <si>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</si>
  <si>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</si>
  <si>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</si>
  <si>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</si>
  <si>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</si>
  <si>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</si>
  <si>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</si>
  <si>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</si>
  <si>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</si>
  <si>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</si>
  <si>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</si>
  <si>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</si>
  <si>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</si>
  <si>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</si>
  <si>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</si>
  <si>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</si>
  <si>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</si>
  <si>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</si>
  <si>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</si>
  <si>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</si>
  <si>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</si>
  <si>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</si>
  <si>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</si>
  <si>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</si>
  <si>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</si>
  <si>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</si>
  <si>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</si>
  <si>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</si>
  <si>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</si>
  <si>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</si>
  <si>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</si>
  <si>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</si>
  <si>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</si>
  <si>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</si>
  <si>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</si>
  <si>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</si>
  <si>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</si>
  <si>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</si>
  <si>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</si>
  <si>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</si>
  <si>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</si>
  <si>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</si>
  <si>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</si>
  <si>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</si>
  <si>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</si>
  <si>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</si>
  <si>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</si>
  <si>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</si>
  <si>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</si>
  <si>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</si>
  <si>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</si>
  <si>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</si>
  <si>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</si>
  <si>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</si>
  <si>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</si>
  <si>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</si>
  <si>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</si>
  <si>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</si>
  <si>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</si>
  <si>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</si>
  <si>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</si>
  <si>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</si>
  <si>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</si>
  <si>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</si>
  <si>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</si>
  <si>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</si>
  <si>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</si>
  <si>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</si>
  <si>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</si>
  <si>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</si>
  <si>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</si>
  <si>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</si>
  <si>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</si>
  <si>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</si>
  <si>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</si>
  <si>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</si>
  <si>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</si>
  <si>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</si>
  <si>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</si>
  <si>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</si>
  <si>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</si>
  <si>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</si>
  <si>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</si>
  <si>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</si>
  <si>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</si>
  <si>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</si>
  <si>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</si>
  <si>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</si>
  <si>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</si>
  <si>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</si>
  <si>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</si>
  <si>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</si>
  <si>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</si>
  <si>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</si>
  <si>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</si>
  <si>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</si>
  <si>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</si>
  <si>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</si>
  <si>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</si>
  <si>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</si>
  <si>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</si>
  <si>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</si>
  <si>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</si>
  <si>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</si>
  <si>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</si>
  <si>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</si>
  <si>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</si>
  <si>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</si>
  <si>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</si>
  <si>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</si>
  <si>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</si>
  <si>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</si>
  <si>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</si>
  <si>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</si>
  <si>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</si>
  <si>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</si>
  <si>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</si>
  <si>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</si>
  <si>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</si>
  <si>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</si>
  <si>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</si>
  <si>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</si>
  <si>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</si>
  <si>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</si>
  <si>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</si>
  <si>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</si>
  <si>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</si>
  <si>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</si>
  <si>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</si>
  <si>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</si>
  <si>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</si>
  <si>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</si>
  <si>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</si>
  <si>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</si>
  <si>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</si>
  <si>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</si>
  <si>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</si>
  <si>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</si>
  <si>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</si>
  <si>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</si>
  <si>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</si>
  <si>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</si>
  <si>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</si>
  <si>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</si>
  <si>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</si>
  <si>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</si>
  <si>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</si>
  <si>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</si>
  <si>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</si>
  <si>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</si>
  <si>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</si>
  <si>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</si>
  <si>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</si>
  <si>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</si>
  <si>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</si>
  <si>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</si>
  <si>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</si>
  <si>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</si>
  <si>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</si>
  <si>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</si>
  <si>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</si>
  <si>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</si>
  <si>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</si>
  <si>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</si>
  <si>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</si>
  <si>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</si>
  <si>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</si>
  <si>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</si>
  <si>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</si>
  <si>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</si>
  <si>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</si>
  <si>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</si>
  <si>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</si>
  <si>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</si>
  <si>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</si>
  <si>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</si>
  <si>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</si>
  <si>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</si>
  <si>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</si>
  <si>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</si>
  <si>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</si>
  <si>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</si>
  <si>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</si>
  <si>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</si>
  <si>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</si>
  <si>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</si>
  <si>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</si>
  <si>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</si>
  <si>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</si>
  <si>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</si>
  <si>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</si>
  <si>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</si>
  <si>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</si>
  <si>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</si>
  <si>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</si>
  <si>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</si>
  <si>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</si>
  <si>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</si>
  <si>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</si>
  <si>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</si>
  <si>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</si>
  <si>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</si>
  <si>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</si>
  <si>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</si>
  <si>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</si>
  <si>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</si>
  <si>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</si>
  <si>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</si>
  <si>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</si>
  <si>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</si>
  <si>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</si>
  <si>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</si>
  <si>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</si>
  <si>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</si>
  <si>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</si>
  <si>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</si>
  <si>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</si>
  <si>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</si>
  <si>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</si>
  <si>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</si>
  <si>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</si>
  <si>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</si>
  <si>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</si>
  <si>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</si>
  <si>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</si>
  <si>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</si>
  <si>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</si>
  <si>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</si>
  <si>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</si>
  <si>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</si>
  <si>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</si>
  <si>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</si>
  <si>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</si>
  <si>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</si>
  <si>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</si>
  <si>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</si>
  <si>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</si>
  <si>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</si>
  <si>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</si>
  <si>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</si>
  <si>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</si>
  <si>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</si>
  <si>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</si>
  <si>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</si>
  <si>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</si>
  <si>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</si>
  <si>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</si>
  <si>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</si>
  <si>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</si>
  <si>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</si>
  <si>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</si>
  <si>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</si>
  <si>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</si>
  <si>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</si>
  <si>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</si>
  <si>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</si>
  <si>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</si>
  <si>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</si>
  <si>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</si>
  <si>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</si>
  <si>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</si>
  <si>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</si>
  <si>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</si>
  <si>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</si>
  <si>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</si>
  <si>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</si>
  <si>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</si>
  <si>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</si>
  <si>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</si>
  <si>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</si>
  <si>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</si>
  <si>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</si>
  <si>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</si>
  <si>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</si>
  <si>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</si>
  <si>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</si>
  <si>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</si>
  <si>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</si>
  <si>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</si>
  <si>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</si>
  <si>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</si>
  <si>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</si>
  <si>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</si>
  <si>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</si>
  <si>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</si>
  <si>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</si>
  <si>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</si>
  <si>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</si>
  <si>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</si>
  <si>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</si>
  <si>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</si>
  <si>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</si>
  <si>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</si>
  <si>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</si>
  <si>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</si>
  <si>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</si>
  <si>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</si>
  <si>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</si>
  <si>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</si>
  <si>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</si>
  <si>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</si>
  <si>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</si>
  <si>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</si>
  <si>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</si>
  <si>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</si>
  <si>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</si>
  <si>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</si>
  <si>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</si>
  <si>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</si>
  <si>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</si>
  <si>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</si>
  <si>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</si>
  <si>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</si>
  <si>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</si>
  <si>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</si>
  <si>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</si>
  <si>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</si>
  <si>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</si>
  <si>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</si>
  <si>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</si>
  <si>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</si>
  <si>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</si>
  <si>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</si>
  <si>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</si>
  <si>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</si>
  <si>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</si>
  <si>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</si>
  <si>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</si>
  <si>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</si>
  <si>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</si>
  <si>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</si>
  <si>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</si>
  <si>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</si>
  <si>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</si>
  <si>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</si>
  <si>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</si>
  <si>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</si>
  <si>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</si>
  <si>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</si>
  <si>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</si>
  <si>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</si>
  <si>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</si>
  <si>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</si>
  <si>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</si>
  <si>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</si>
  <si>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</si>
  <si>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</si>
  <si>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</si>
  <si>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</si>
  <si>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</si>
  <si>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</si>
  <si>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</si>
  <si>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</si>
  <si>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</si>
  <si>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</si>
  <si>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</si>
  <si>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</si>
  <si>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</si>
  <si>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</si>
  <si>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</si>
  <si>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</si>
  <si>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</si>
  <si>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</si>
  <si>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</si>
  <si>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</si>
  <si>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</si>
  <si>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</si>
  <si>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</si>
  <si>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</si>
  <si>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</si>
  <si>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</si>
  <si>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</si>
  <si>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</si>
  <si>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</si>
  <si>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</si>
  <si>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</si>
  <si>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</si>
  <si>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</si>
  <si>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</si>
  <si>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</si>
  <si>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</si>
  <si>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</si>
  <si>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</si>
  <si>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</si>
  <si>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</si>
  <si>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</si>
  <si>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</si>
  <si>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</si>
  <si>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</si>
  <si>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</si>
  <si>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</si>
  <si>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</si>
  <si>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</si>
  <si>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</si>
  <si>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</si>
  <si>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</si>
  <si>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</si>
  <si>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</si>
  <si>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</si>
  <si>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</si>
  <si>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</si>
  <si>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</si>
  <si>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</si>
  <si>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</si>
  <si>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</si>
  <si>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</si>
  <si>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</si>
  <si>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</si>
  <si>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</si>
  <si>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</si>
  <si>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</si>
  <si>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</si>
  <si>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</si>
  <si>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</si>
  <si>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</si>
  <si>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</si>
  <si>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</si>
  <si>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</si>
  <si>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</si>
  <si>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</si>
  <si>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</si>
  <si>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</si>
  <si>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</si>
  <si>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</si>
  <si>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</si>
  <si>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</si>
  <si>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</si>
  <si>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</si>
  <si>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</si>
  <si>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</si>
  <si>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</si>
  <si>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</si>
  <si>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</si>
  <si>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</si>
  <si>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</si>
  <si>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</si>
  <si>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</si>
  <si>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</si>
  <si>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</si>
  <si>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</si>
  <si>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</si>
  <si>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</si>
  <si>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</si>
  <si>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</si>
  <si>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</si>
  <si>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</si>
  <si>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</si>
  <si>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</si>
  <si>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</si>
  <si>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</si>
  <si>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</si>
  <si>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</si>
  <si>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</si>
  <si>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</si>
  <si>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</si>
  <si>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</si>
  <si>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</si>
  <si>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</si>
  <si>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</si>
  <si>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</si>
  <si>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</si>
  <si>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</si>
  <si>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</si>
  <si>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</si>
  <si>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</si>
  <si>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</si>
  <si>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</si>
  <si>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</si>
  <si>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</si>
  <si>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</si>
  <si>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</si>
  <si>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</si>
  <si>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</si>
  <si>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</si>
  <si>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</si>
  <si>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</si>
  <si>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</si>
  <si>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</si>
  <si>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</si>
  <si>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</si>
  <si>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</si>
  <si>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</si>
  <si>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</si>
  <si>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</si>
  <si>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</si>
  <si>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</si>
  <si>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</si>
  <si>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</si>
  <si>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</si>
  <si>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</si>
  <si>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</si>
  <si>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</si>
  <si>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</si>
  <si>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</si>
  <si>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</si>
  <si>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</si>
  <si>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</si>
  <si>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</si>
  <si>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</si>
  <si>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</si>
  <si>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</si>
  <si>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</si>
  <si>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</si>
  <si>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</si>
  <si>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</si>
  <si>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</si>
  <si>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</si>
  <si>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</si>
  <si>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</si>
  <si>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</si>
  <si>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</si>
  <si>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</si>
  <si>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</si>
  <si>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</si>
  <si>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</si>
  <si>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</si>
  <si>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</si>
  <si>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</si>
  <si>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</si>
  <si>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</si>
  <si>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</si>
  <si>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</si>
  <si>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</si>
  <si>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</si>
  <si>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</si>
  <si>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</si>
  <si>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</si>
  <si>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</si>
  <si>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</si>
  <si>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</si>
  <si>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</si>
  <si>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</si>
  <si>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</si>
  <si>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</si>
  <si>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</si>
  <si>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</si>
  <si>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</si>
  <si>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</si>
  <si>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</si>
  <si>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</si>
  <si>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</si>
  <si>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</si>
  <si>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</si>
  <si>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</si>
  <si>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</si>
  <si>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</si>
  <si>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</si>
  <si>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</si>
  <si>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</si>
  <si>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</si>
  <si>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</si>
  <si>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</si>
  <si>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</si>
  <si>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</si>
  <si>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</si>
  <si>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</si>
  <si>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</si>
  <si>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</si>
  <si>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</si>
  <si>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</si>
  <si>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</si>
  <si>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</si>
  <si>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</si>
  <si>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</si>
  <si>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</si>
  <si>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</si>
  <si>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</si>
  <si>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</si>
  <si>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</si>
  <si>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</si>
  <si>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</si>
  <si>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</si>
  <si>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</si>
  <si>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</si>
  <si>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</si>
  <si>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</si>
  <si>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</si>
  <si>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</si>
  <si>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</si>
  <si>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</si>
  <si>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</si>
  <si>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</si>
  <si>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</si>
  <si>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</si>
  <si>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</si>
  <si>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</si>
  <si>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</si>
  <si>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</si>
  <si>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</si>
  <si>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</si>
  <si>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</si>
  <si>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</si>
  <si>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</si>
  <si>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</si>
  <si>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</si>
  <si>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</si>
  <si>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</si>
  <si>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</si>
  <si>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</si>
  <si>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</si>
  <si>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</si>
  <si>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</si>
  <si>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</si>
  <si>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</si>
  <si>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</si>
  <si>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</si>
  <si>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</si>
  <si>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</si>
  <si>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</si>
  <si>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</si>
  <si>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</si>
  <si>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</si>
  <si>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</si>
  <si>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</si>
  <si>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</si>
  <si>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</si>
  <si>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</si>
  <si>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</si>
  <si>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</si>
  <si>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</si>
  <si>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</si>
  <si>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</si>
  <si>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</si>
  <si>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</si>
  <si>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</si>
  <si>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</si>
  <si>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</si>
  <si>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</si>
  <si>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</si>
  <si>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</si>
  <si>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</si>
  <si>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</si>
  <si>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</si>
  <si>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</si>
  <si>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</si>
  <si>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</si>
  <si>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</si>
  <si>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</si>
  <si>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</si>
  <si>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</si>
  <si>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</si>
  <si>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</si>
  <si>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</si>
  <si>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</si>
  <si>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</si>
  <si>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</si>
  <si>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</si>
  <si>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</si>
  <si>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</si>
  <si>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</si>
  <si>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</si>
  <si>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</si>
  <si>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</si>
  <si>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</si>
  <si>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</si>
  <si>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</si>
  <si>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</si>
  <si>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</si>
  <si>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</si>
  <si>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</si>
  <si>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</si>
  <si>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</si>
  <si>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</si>
  <si>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</si>
  <si>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</si>
  <si>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</si>
  <si>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</si>
  <si>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</si>
  <si>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</si>
  <si>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</si>
  <si>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</si>
  <si>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</si>
  <si>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</si>
  <si>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</si>
  <si>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</si>
  <si>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</si>
  <si>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</si>
  <si>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</si>
  <si>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</si>
  <si>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</si>
  <si>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</si>
  <si>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</si>
  <si>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</si>
  <si>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</si>
  <si>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</si>
  <si>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</si>
  <si>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</si>
  <si>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</si>
  <si>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</si>
  <si>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</si>
  <si>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</si>
  <si>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</si>
  <si>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</si>
  <si>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</si>
  <si>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</si>
  <si>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</si>
  <si>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</si>
  <si>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</si>
  <si>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</si>
  <si>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</si>
  <si>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</si>
  <si>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</si>
  <si>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</si>
  <si>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</si>
  <si>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</si>
  <si>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</si>
  <si>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</si>
  <si>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</si>
  <si>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</si>
  <si>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</si>
  <si>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</si>
  <si>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</si>
  <si>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</si>
  <si>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</si>
  <si>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</si>
  <si>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</si>
  <si>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</si>
  <si>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</si>
  <si>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</si>
  <si>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</si>
  <si>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</si>
  <si>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</si>
  <si>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</si>
  <si>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</si>
  <si>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</si>
  <si>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</si>
  <si>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</si>
  <si>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</si>
  <si>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</si>
  <si>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</si>
  <si>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</si>
  <si>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</si>
  <si>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</si>
  <si>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</si>
  <si>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</si>
  <si>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</si>
  <si>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</si>
  <si>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</si>
  <si>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</si>
  <si>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</si>
  <si>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</si>
  <si>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</si>
  <si>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</si>
  <si>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</si>
  <si>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</si>
  <si>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</si>
  <si>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</si>
  <si>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</si>
  <si>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</si>
  <si>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</si>
  <si>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</si>
  <si>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</si>
  <si>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</si>
  <si>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</si>
  <si>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</si>
  <si>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</si>
  <si>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</si>
  <si>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</si>
  <si>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</si>
  <si>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</si>
  <si>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</si>
  <si>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</si>
  <si>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</si>
  <si>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</si>
  <si>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</si>
  <si>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</si>
  <si>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</si>
  <si>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</si>
  <si>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</si>
  <si>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</si>
  <si>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</si>
  <si>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</si>
  <si>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</si>
  <si>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</si>
  <si>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</si>
  <si>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</si>
  <si>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</si>
  <si>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</si>
  <si>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</si>
  <si>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</si>
  <si>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</si>
  <si>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</si>
  <si>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</si>
  <si>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</si>
  <si>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</si>
  <si>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</si>
  <si>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</si>
  <si>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</si>
  <si>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</si>
  <si>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</si>
  <si>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</si>
  <si>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</si>
  <si>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</si>
  <si>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</si>
  <si>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</si>
  <si>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</si>
  <si>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</si>
  <si>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</si>
  <si>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</si>
  <si>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</si>
  <si>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</si>
  <si>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</si>
  <si>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</si>
  <si>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</si>
  <si>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</si>
  <si>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</si>
  <si>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</si>
  <si>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</si>
  <si>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</si>
  <si>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</si>
  <si>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</si>
  <si>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</si>
  <si>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</si>
  <si>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</si>
  <si>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</si>
  <si>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</si>
  <si>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</si>
  <si>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</si>
  <si>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</si>
  <si>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</si>
  <si>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</si>
  <si>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</si>
  <si>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</si>
  <si>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</si>
  <si>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</si>
  <si>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</si>
  <si>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</si>
  <si>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</si>
  <si>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</si>
  <si>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</si>
  <si>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</si>
  <si>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</si>
  <si>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</si>
  <si>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</si>
  <si>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</si>
  <si>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</si>
  <si>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</si>
  <si>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</si>
  <si>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</si>
  <si>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</si>
  <si>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</si>
  <si>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</si>
  <si>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</si>
  <si>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</si>
  <si>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</si>
  <si>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</si>
  <si>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</si>
  <si>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</si>
  <si>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</si>
  <si>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</si>
  <si>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</si>
  <si>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</si>
  <si>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</si>
  <si>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</si>
  <si>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</si>
  <si>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</si>
  <si>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</si>
  <si>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</si>
  <si>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</si>
  <si>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</si>
  <si>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</si>
  <si>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</si>
  <si>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</si>
  <si>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</si>
  <si>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</si>
  <si>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</si>
  <si>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</si>
  <si>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</si>
  <si>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</si>
  <si>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</si>
  <si>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</si>
  <si>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</si>
  <si>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</si>
  <si>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</si>
  <si>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</si>
  <si>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</si>
  <si>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</si>
  <si>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</si>
  <si>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</si>
  <si>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</si>
  <si>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</si>
  <si>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</si>
  <si>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</si>
  <si>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</si>
  <si>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</si>
  <si>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</si>
  <si>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</si>
  <si>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</si>
  <si>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</si>
  <si>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</si>
  <si>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</si>
  <si>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</si>
  <si>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</si>
  <si>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</si>
  <si>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</si>
  <si>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</si>
  <si>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</si>
  <si>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</si>
  <si>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</si>
  <si>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</si>
  <si>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</si>
  <si>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</si>
  <si>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</si>
  <si>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</si>
  <si>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</si>
  <si>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</si>
  <si>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</si>
  <si>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</si>
  <si>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</si>
  <si>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</si>
  <si>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</si>
  <si>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</si>
  <si>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</si>
  <si>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</si>
  <si>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</si>
  <si>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</si>
  <si>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</si>
  <si>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</si>
  <si>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</si>
  <si>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</si>
  <si>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</si>
  <si>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</si>
  <si>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</si>
  <si>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</si>
  <si>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</si>
  <si>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</si>
  <si>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</si>
  <si>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</si>
  <si>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</si>
  <si>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</si>
  <si>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</si>
  <si>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</si>
  <si>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</si>
  <si>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</si>
  <si>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</si>
  <si>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</si>
  <si>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</si>
  <si>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</si>
  <si>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</si>
  <si>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</si>
  <si>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</si>
  <si>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</si>
  <si>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</si>
  <si>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</si>
  <si>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</si>
  <si>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</si>
  <si>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</si>
  <si>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</si>
  <si>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</si>
  <si>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</si>
  <si>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</si>
  <si>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</si>
  <si>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</si>
  <si>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</si>
  <si>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</si>
  <si>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</si>
  <si>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</si>
  <si>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</si>
  <si>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</si>
  <si>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</si>
  <si>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</si>
  <si>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</si>
  <si>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</si>
  <si>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</si>
  <si>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</si>
  <si>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</si>
  <si>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</si>
  <si>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</si>
  <si>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</si>
  <si>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</si>
  <si>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</si>
  <si>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</si>
  <si>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</si>
  <si>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</si>
  <si>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</si>
  <si>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</si>
  <si>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</si>
  <si>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</si>
  <si>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</si>
  <si>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</si>
  <si>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</si>
  <si>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</si>
  <si>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</si>
  <si>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</si>
  <si>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</si>
  <si>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</si>
  <si>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</si>
  <si>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</si>
  <si>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</si>
  <si>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</si>
  <si>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</si>
  <si>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</si>
  <si>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</si>
  <si>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</si>
  <si>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</si>
  <si>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</si>
  <si>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</si>
  <si>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</si>
  <si>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</si>
  <si>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</si>
  <si>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</si>
  <si>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</si>
  <si>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</si>
  <si>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</si>
  <si>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</si>
  <si>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</si>
  <si>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</si>
  <si>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</si>
  <si>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</si>
  <si>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</si>
  <si>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</si>
  <si>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</si>
  <si>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</si>
  <si>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</si>
  <si>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</si>
  <si>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</si>
  <si>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</si>
  <si>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</si>
  <si>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</si>
  <si>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</si>
  <si>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</si>
  <si>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</si>
  <si>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</si>
  <si>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</si>
  <si>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</si>
  <si>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</si>
  <si>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</si>
  <si>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</si>
  <si>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</si>
  <si>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</si>
  <si>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</si>
  <si>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</si>
  <si>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</si>
  <si>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</si>
  <si>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</si>
  <si>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</si>
  <si>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</si>
  <si>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</si>
  <si>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</si>
  <si>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</si>
  <si>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</si>
  <si>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</si>
  <si>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</si>
  <si>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</si>
  <si>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</si>
  <si>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</si>
  <si>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</si>
  <si>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</si>
  <si>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</si>
  <si>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</si>
  <si>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</si>
  <si>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</si>
  <si>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</si>
  <si>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</si>
  <si>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</si>
  <si>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</si>
  <si>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</si>
  <si>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</si>
  <si>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</si>
  <si>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</si>
  <si>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</si>
  <si>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</si>
  <si>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</si>
  <si>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</si>
  <si>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</si>
  <si>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</si>
  <si>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</si>
  <si>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</si>
  <si>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</si>
  <si>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</si>
  <si>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</si>
  <si>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</si>
  <si>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</si>
  <si>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</si>
  <si>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</si>
  <si>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</si>
  <si>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</si>
  <si>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</si>
  <si>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</si>
  <si>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</si>
  <si>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</si>
  <si>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</si>
  <si>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</si>
  <si>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</si>
  <si>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</si>
  <si>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</si>
  <si>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</si>
  <si>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</si>
  <si>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</si>
  <si>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</si>
  <si>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</si>
  <si>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</si>
  <si>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</si>
  <si>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</si>
  <si>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</si>
  <si>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</si>
  <si>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</si>
  <si>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</si>
  <si>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</si>
  <si>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</si>
  <si>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</si>
  <si>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</si>
  <si>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</si>
  <si>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</si>
  <si>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</si>
  <si>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</si>
  <si>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</si>
  <si>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</si>
  <si>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</si>
  <si>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</si>
  <si>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</si>
  <si>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</si>
  <si>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</si>
  <si>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</si>
  <si>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</si>
  <si>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</si>
  <si>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</si>
  <si>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</si>
  <si>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</si>
  <si>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</si>
  <si>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</si>
  <si>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</si>
  <si>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</si>
  <si>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</si>
  <si>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</si>
  <si>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</si>
  <si>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</si>
  <si>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</si>
  <si>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</si>
  <si>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</si>
  <si>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</si>
  <si>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</si>
  <si>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</si>
  <si>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</si>
  <si>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</si>
  <si>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</si>
  <si>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</si>
  <si>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</si>
  <si>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</si>
  <si>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</si>
  <si>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</si>
  <si>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</si>
  <si>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</si>
  <si>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</si>
  <si>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</si>
  <si>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</si>
  <si>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</si>
  <si>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</si>
  <si>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</si>
  <si>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</si>
  <si>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</si>
  <si>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</si>
  <si>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</si>
  <si>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</si>
  <si>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</si>
  <si>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</si>
  <si>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</si>
  <si>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</si>
  <si>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</si>
  <si>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</si>
  <si>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</si>
  <si>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</si>
  <si>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</si>
  <si>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</si>
  <si>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</si>
  <si>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</si>
  <si>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</si>
  <si>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</si>
  <si>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</si>
  <si>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</si>
  <si>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</si>
  <si>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</si>
  <si>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</si>
  <si>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</si>
  <si>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</si>
  <si>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</si>
  <si>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</si>
  <si>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</si>
  <si>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</si>
  <si>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</si>
  <si>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</si>
  <si>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</si>
  <si>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</si>
  <si>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</si>
  <si>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</si>
  <si>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</si>
  <si>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</si>
  <si>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</si>
  <si>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</si>
  <si>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</si>
  <si>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</si>
  <si>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</si>
  <si>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</si>
  <si>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</si>
  <si>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</si>
  <si>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</si>
  <si>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</si>
  <si>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</si>
  <si>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</si>
  <si>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</si>
  <si>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</si>
  <si>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</si>
  <si>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</si>
  <si>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</si>
  <si>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</si>
  <si>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</si>
  <si>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</si>
  <si>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</si>
  <si>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</si>
  <si>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</si>
  <si>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</si>
  <si>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</si>
  <si>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</si>
  <si>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</si>
  <si>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</si>
  <si>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</si>
  <si>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</si>
  <si>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</si>
  <si>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</si>
  <si>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</si>
  <si>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</si>
  <si>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</si>
  <si>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</si>
  <si>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</si>
  <si>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</si>
  <si>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</si>
  <si>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</si>
  <si>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</si>
  <si>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</si>
  <si>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</si>
  <si>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</si>
  <si>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</si>
  <si>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</si>
  <si>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</si>
  <si>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</si>
  <si>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</si>
  <si>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</si>
  <si>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</si>
  <si>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</si>
  <si>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</si>
  <si>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</si>
  <si>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</si>
  <si>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</si>
  <si>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</si>
  <si>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</si>
  <si>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</si>
  <si>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</si>
  <si>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</si>
  <si>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</si>
  <si>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</si>
  <si>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</si>
  <si>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</si>
  <si>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</si>
  <si>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</si>
  <si>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</si>
  <si>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</si>
  <si>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</si>
  <si>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</si>
  <si>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</si>
  <si>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</si>
  <si>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</si>
  <si>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</si>
  <si>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</si>
  <si>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</si>
  <si>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</si>
  <si>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</si>
  <si>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</si>
  <si>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</si>
  <si>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</si>
  <si>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</si>
  <si>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</si>
  <si>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</si>
  <si>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</si>
  <si>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</si>
  <si>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</si>
  <si>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</si>
  <si>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</si>
  <si>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</si>
  <si>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</si>
  <si>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</si>
  <si>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</si>
  <si>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</si>
  <si>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</si>
  <si>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</si>
  <si>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</si>
  <si>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</si>
  <si>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</si>
  <si>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</si>
  <si>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</si>
  <si>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</si>
  <si>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</si>
  <si>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</si>
  <si>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</si>
  <si>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</si>
  <si>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</si>
  <si>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</si>
  <si>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</si>
  <si>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</si>
  <si>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</si>
  <si>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</si>
  <si>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</si>
  <si>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</si>
  <si>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</si>
  <si>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</si>
  <si>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</si>
  <si>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</si>
  <si>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</si>
  <si>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</si>
  <si>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</si>
  <si>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</si>
  <si>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</si>
  <si>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</si>
  <si>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</si>
  <si>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</si>
  <si>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</si>
  <si>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</si>
  <si>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</si>
  <si>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</si>
  <si>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</si>
  <si>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</si>
  <si>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</si>
  <si>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</si>
  <si>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</si>
  <si>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</si>
  <si>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</si>
  <si>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</si>
  <si>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</si>
  <si>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</si>
  <si>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</si>
  <si>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</si>
  <si>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</si>
  <si>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</si>
  <si>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</si>
  <si>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</si>
  <si>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</si>
  <si>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</si>
  <si>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</si>
  <si>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</si>
  <si>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</si>
  <si>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</si>
  <si>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</si>
  <si>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</si>
  <si>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</si>
  <si>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</si>
  <si>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</si>
  <si>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</si>
  <si>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</si>
  <si>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</si>
  <si>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</si>
  <si>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</si>
  <si>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</si>
  <si>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</si>
  <si>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</si>
  <si>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</si>
  <si>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</si>
  <si>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</si>
  <si>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</si>
  <si>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</si>
  <si>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</si>
  <si>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</si>
  <si>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</si>
  <si>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</si>
  <si>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</si>
  <si>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</si>
  <si>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</si>
  <si>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</si>
  <si>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</si>
  <si>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</si>
  <si>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</si>
  <si>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</si>
  <si>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</si>
  <si>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</si>
  <si>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</si>
  <si>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</si>
  <si>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</si>
  <si>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</si>
  <si>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</si>
  <si>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</si>
  <si>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</si>
  <si>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</si>
  <si>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</si>
  <si>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</si>
  <si>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</si>
  <si>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</si>
  <si>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</si>
  <si>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</si>
  <si>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</si>
  <si>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</si>
  <si>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</si>
  <si>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</si>
  <si>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</si>
  <si>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</si>
  <si>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</si>
  <si>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</si>
  <si>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</si>
  <si>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</si>
  <si>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</si>
  <si>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</si>
  <si>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</si>
  <si>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</si>
  <si>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</si>
  <si>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</si>
  <si>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</si>
  <si>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</si>
  <si>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</si>
  <si>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</si>
  <si>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</si>
  <si>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</si>
  <si>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</si>
  <si>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</si>
  <si>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</si>
  <si>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</si>
  <si>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</si>
  <si>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</si>
  <si>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</si>
  <si>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</si>
  <si>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</si>
  <si>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</si>
  <si>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</si>
  <si>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</si>
  <si>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</si>
  <si>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</si>
  <si>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</si>
  <si>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</si>
  <si>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</si>
  <si>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</si>
  <si>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</si>
  <si>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</si>
  <si>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</si>
  <si>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</si>
  <si>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</si>
  <si>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</si>
  <si>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</si>
  <si>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</si>
  <si>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</si>
  <si>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</si>
  <si>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</si>
  <si>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</si>
  <si>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</si>
  <si>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</si>
  <si>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</si>
  <si>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</si>
  <si>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</si>
  <si>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</si>
  <si>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</si>
  <si>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</si>
  <si>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</si>
  <si>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</si>
  <si>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</si>
  <si>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</si>
  <si>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</si>
  <si>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</si>
  <si>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</si>
  <si>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</si>
  <si>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</si>
  <si>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</si>
  <si>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</si>
  <si>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</si>
  <si>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</si>
  <si>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</si>
  <si>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</si>
  <si>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</si>
  <si>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</si>
  <si>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</si>
  <si>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</si>
  <si>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</si>
  <si>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</si>
  <si>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</si>
  <si>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</si>
  <si>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</si>
  <si>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</si>
  <si>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</si>
  <si>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</si>
  <si>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</si>
  <si>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</si>
  <si>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</si>
  <si>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</si>
  <si>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</si>
  <si>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</si>
  <si>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</si>
  <si>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</si>
  <si>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</si>
  <si>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</si>
  <si>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</si>
  <si>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</si>
  <si>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</si>
  <si>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</si>
  <si>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</si>
  <si>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</si>
  <si>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</si>
  <si>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</si>
  <si>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</si>
  <si>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</si>
  <si>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</si>
  <si>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</si>
  <si>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</si>
  <si>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</si>
  <si>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</si>
  <si>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</si>
  <si>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</si>
  <si>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</si>
  <si>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</si>
  <si>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</si>
  <si>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</si>
  <si>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</si>
  <si>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</si>
  <si>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</si>
  <si>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</si>
  <si>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</si>
  <si>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</si>
  <si>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</si>
  <si>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</si>
  <si>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</si>
  <si>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</si>
  <si>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</si>
  <si>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</si>
  <si>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</si>
  <si>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</si>
  <si>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</si>
  <si>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</si>
  <si>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</si>
  <si>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</si>
  <si>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</si>
  <si>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</si>
  <si>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</si>
  <si>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</si>
  <si>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</si>
  <si>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</si>
  <si>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</si>
  <si>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</si>
  <si>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</si>
  <si>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</si>
  <si>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</si>
  <si>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</si>
  <si>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</si>
  <si>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</si>
  <si>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</si>
  <si>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</si>
  <si>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</si>
  <si>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</si>
  <si>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</si>
  <si>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</si>
  <si>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</si>
  <si>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</si>
  <si>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</si>
  <si>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</si>
  <si>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</si>
  <si>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</si>
  <si>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</si>
  <si>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</si>
  <si>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</si>
  <si>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</si>
  <si>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</si>
  <si>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</si>
  <si>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</si>
  <si>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</si>
  <si>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</si>
  <si>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</si>
  <si>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</si>
  <si>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</si>
  <si>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</si>
  <si>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</si>
  <si>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</si>
  <si>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</si>
  <si>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</si>
  <si>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</si>
  <si>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</si>
  <si>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</si>
  <si>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</si>
  <si>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</si>
  <si>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</si>
  <si>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</si>
  <si>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</si>
  <si>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</si>
  <si>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</si>
  <si>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</si>
  <si>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</si>
  <si>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</si>
  <si>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</si>
  <si>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</si>
  <si>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</si>
  <si>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</si>
  <si>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</si>
  <si>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</si>
  <si>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</si>
  <si>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</si>
  <si>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</si>
  <si>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</si>
  <si>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</si>
  <si>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</si>
  <si>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</si>
  <si>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</si>
  <si>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</si>
  <si>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</si>
  <si>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</si>
  <si>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</si>
  <si>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</si>
  <si>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</si>
  <si>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</si>
  <si>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</si>
  <si>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</si>
  <si>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</si>
  <si>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</si>
  <si>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</si>
  <si>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</si>
  <si>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</si>
  <si>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</si>
  <si>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</si>
  <si>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</si>
  <si>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</si>
  <si>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</si>
  <si>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</si>
  <si>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</si>
  <si>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</si>
  <si>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</si>
  <si>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</si>
  <si>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</si>
  <si>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</si>
  <si>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</si>
  <si>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</si>
  <si>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</si>
  <si>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</si>
  <si>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</si>
  <si>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</si>
  <si>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</si>
  <si>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</si>
  <si>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</si>
  <si>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</si>
  <si>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</si>
  <si>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</si>
  <si>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</si>
  <si>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</si>
  <si>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</si>
  <si>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</si>
  <si>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</si>
  <si>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</si>
  <si>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</si>
  <si>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</si>
  <si>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</si>
  <si>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</si>
  <si>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</si>
  <si>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</si>
  <si>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</si>
  <si>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</si>
  <si>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</si>
  <si>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</si>
  <si>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</si>
  <si>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</si>
  <si>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</si>
  <si>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</si>
  <si>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</si>
  <si>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</si>
  <si>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</si>
  <si>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</si>
  <si>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</si>
  <si>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</si>
  <si>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</si>
  <si>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</si>
  <si>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</si>
  <si>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</si>
  <si>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</si>
  <si>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</si>
  <si>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</si>
  <si>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</si>
  <si>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</si>
  <si>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</si>
  <si>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</si>
  <si>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</si>
  <si>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</si>
  <si>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</si>
  <si>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</si>
  <si>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</si>
  <si>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</si>
  <si>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</si>
  <si>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</si>
  <si>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</si>
  <si>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</si>
  <si>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</si>
  <si>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</si>
  <si>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</si>
  <si>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</si>
  <si>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</si>
  <si>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</si>
  <si>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</si>
  <si>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</si>
  <si>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</si>
  <si>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</si>
  <si>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</si>
  <si>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</si>
  <si>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</si>
  <si>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</si>
  <si>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</si>
  <si>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</si>
  <si>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</si>
  <si>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</si>
  <si>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</si>
  <si>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</si>
  <si>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</si>
  <si>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</si>
  <si>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</si>
  <si>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</si>
  <si>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</si>
  <si>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</si>
  <si>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</si>
  <si>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</si>
  <si>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</si>
  <si>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</si>
  <si>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</si>
  <si>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</si>
  <si>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</si>
  <si>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</si>
  <si>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</si>
  <si>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</si>
  <si>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</si>
  <si>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</si>
  <si>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</si>
  <si>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</si>
  <si>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</si>
  <si>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</si>
  <si>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</si>
  <si>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</si>
  <si>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</si>
  <si>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</si>
  <si>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</si>
  <si>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</si>
  <si>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</si>
  <si>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</si>
  <si>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</si>
  <si>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</si>
  <si>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</si>
  <si>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</si>
  <si>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</si>
  <si>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</si>
  <si>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</si>
  <si>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</si>
  <si>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</si>
  <si>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</si>
  <si>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</si>
  <si>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</si>
  <si>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</si>
  <si>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</si>
  <si>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</si>
  <si>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</si>
  <si>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</si>
  <si>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</si>
  <si>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</si>
  <si>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</si>
  <si>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</si>
  <si>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</si>
  <si>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</si>
  <si>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</si>
  <si>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</si>
  <si>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</si>
  <si>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</si>
  <si>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</si>
  <si>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</si>
  <si>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</si>
  <si>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</si>
  <si>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</si>
  <si>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</si>
  <si>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</si>
  <si>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</si>
  <si>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</si>
  <si>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</si>
  <si>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</si>
  <si>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</si>
  <si>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</si>
  <si>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</si>
  <si>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</si>
  <si>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</si>
  <si>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</si>
  <si>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</si>
  <si>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</si>
  <si>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</si>
  <si>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</si>
  <si>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</si>
  <si>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</si>
  <si>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</si>
  <si>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</si>
  <si>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</si>
  <si>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</si>
  <si>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</si>
  <si>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</si>
  <si>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</si>
  <si>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</si>
  <si>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</si>
  <si>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</si>
  <si>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</si>
  <si>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</si>
  <si>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</si>
  <si>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</si>
  <si>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</si>
  <si>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</si>
  <si>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</si>
  <si>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</si>
  <si>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</si>
  <si>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</si>
  <si>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</si>
  <si>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</si>
  <si>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</si>
  <si>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</si>
  <si>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</si>
  <si>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</si>
  <si>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</si>
  <si>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</si>
  <si>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</si>
  <si>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</si>
  <si>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</si>
  <si>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</si>
  <si>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</si>
  <si>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</si>
  <si>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</si>
  <si>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</si>
  <si>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</si>
  <si>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</si>
  <si>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</si>
  <si>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</si>
  <si>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</si>
  <si>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</si>
  <si>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</si>
  <si>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</si>
  <si>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</si>
  <si>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</si>
  <si>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</si>
  <si>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</si>
  <si>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</si>
  <si>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</si>
  <si>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</si>
  <si>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</si>
  <si>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</si>
  <si>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</si>
  <si>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</si>
  <si>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</si>
  <si>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</si>
  <si>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</si>
  <si>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</si>
  <si>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</si>
  <si>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</si>
  <si>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</si>
  <si>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</si>
  <si>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</si>
  <si>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</si>
  <si>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</si>
  <si>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</si>
  <si>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Selma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</si>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</sst>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6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10" fillId="2" borderId="1" xfId="0" applyFont="1" applyFill="1" applyBorder="1" applyAlignment="1">
      <alignment horizontal="center" vertical="center"/>
    </xf>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1"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10942</c:v>
                </c:pt>
                <c:pt idx="1">
                  <c:v>14757</c:v>
                </c:pt>
                <c:pt idx="2">
                  <c:v>19444</c:v>
                </c:pt>
                <c:pt idx="3">
                  <c:v>23219</c:v>
                </c:pt>
                <c:pt idx="4">
                  <c:v>24674</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4.2735042735042739E-3"/>
                  <c:y val="-4.1343672989270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28-46A0-8695-FF92B661F0CD}"/>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0.34865655273259</c:v>
                </c:pt>
                <c:pt idx="2">
                  <c:v>0.317611980754896</c:v>
                </c:pt>
                <c:pt idx="3">
                  <c:v>0.19414729479530959</c:v>
                </c:pt>
                <c:pt idx="4">
                  <c:v>6.2664197424523019E-2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0.16893894487255484</c:v>
                </c:pt>
                <c:pt idx="1">
                  <c:v>9.9585062240663894E-2</c:v>
                </c:pt>
                <c:pt idx="2">
                  <c:v>8.0616478956727924E-2</c:v>
                </c:pt>
                <c:pt idx="3">
                  <c:v>0.10966212211025489</c:v>
                </c:pt>
                <c:pt idx="4">
                  <c:v>7.8245406046235921E-2</c:v>
                </c:pt>
                <c:pt idx="5">
                  <c:v>0.12803793716656786</c:v>
                </c:pt>
                <c:pt idx="6">
                  <c:v>7.1724955542382923E-2</c:v>
                </c:pt>
                <c:pt idx="7">
                  <c:v>5.1570835803200946E-2</c:v>
                </c:pt>
                <c:pt idx="8">
                  <c:v>2.6081802015411975E-2</c:v>
                </c:pt>
                <c:pt idx="9">
                  <c:v>4.6235921754593956E-2</c:v>
                </c:pt>
                <c:pt idx="10">
                  <c:v>2.9045643153526972E-2</c:v>
                </c:pt>
                <c:pt idx="11">
                  <c:v>4.2679312388855958E-2</c:v>
                </c:pt>
                <c:pt idx="12">
                  <c:v>1.6004742145820983E-2</c:v>
                </c:pt>
                <c:pt idx="13">
                  <c:v>2.9045643153526972E-2</c:v>
                </c:pt>
                <c:pt idx="14">
                  <c:v>1.7783046828689981E-2</c:v>
                </c:pt>
                <c:pt idx="15">
                  <c:v>4.7421458209839949E-3</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Selma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285</c:v>
                      </c:pt>
                      <c:pt idx="1">
                        <c:v>168</c:v>
                      </c:pt>
                      <c:pt idx="2">
                        <c:v>136</c:v>
                      </c:pt>
                      <c:pt idx="3">
                        <c:v>185</c:v>
                      </c:pt>
                      <c:pt idx="4">
                        <c:v>132</c:v>
                      </c:pt>
                      <c:pt idx="5">
                        <c:v>216</c:v>
                      </c:pt>
                      <c:pt idx="6">
                        <c:v>121</c:v>
                      </c:pt>
                      <c:pt idx="7">
                        <c:v>87</c:v>
                      </c:pt>
                      <c:pt idx="8">
                        <c:v>44</c:v>
                      </c:pt>
                      <c:pt idx="9">
                        <c:v>78</c:v>
                      </c:pt>
                      <c:pt idx="10">
                        <c:v>49</c:v>
                      </c:pt>
                      <c:pt idx="11">
                        <c:v>72</c:v>
                      </c:pt>
                      <c:pt idx="12">
                        <c:v>27</c:v>
                      </c:pt>
                      <c:pt idx="13">
                        <c:v>49</c:v>
                      </c:pt>
                      <c:pt idx="14">
                        <c:v>30</c:v>
                      </c:pt>
                      <c:pt idx="15">
                        <c:v>8</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Selma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3.66</c:v>
                </c:pt>
                <c:pt idx="1">
                  <c:v>3.59</c:v>
                </c:pt>
                <c:pt idx="2">
                  <c:v>3.36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3517</c:v>
                </c:pt>
                <c:pt idx="1">
                  <c:v>4556</c:v>
                </c:pt>
                <c:pt idx="2">
                  <c:v>5596</c:v>
                </c:pt>
                <c:pt idx="3">
                  <c:v>6416</c:v>
                </c:pt>
                <c:pt idx="4">
                  <c:v>7225</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842E-2"/>
                  <c:y val="8.010857338484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B0-46AD-AF7F-6D7E8CAF92C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0.29542223485925506</c:v>
                </c:pt>
                <c:pt idx="2">
                  <c:v>0.22827041264266901</c:v>
                </c:pt>
                <c:pt idx="3">
                  <c:v>0.14653323802716225</c:v>
                </c:pt>
                <c:pt idx="4">
                  <c:v>0.12609102244389028</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0.44927335640138411</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8.9550173010380624E-2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0.25051903114186852</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0.21065743944636678</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0.22366782006920416</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0.22560553633217992</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4.0692041522491347E-2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4.8858131487889277E-2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0.12318339100346021</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6.1176470588235297E-2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6.5190311418685115E-2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9.6885813148788922E-4</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9.7716262975778553E-2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1.9515570934256054E-2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8.8581314878892731E-2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4.844290657439446E-3</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Selma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0.17613636363636365</c:v>
                </c:pt>
                <c:pt idx="1">
                  <c:v>0.2119815668202765</c:v>
                </c:pt>
                <c:pt idx="2">
                  <c:v>0.30171902786010668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217</c:v>
                      </c:pt>
                      <c:pt idx="1">
                        <c:v>276</c:v>
                      </c:pt>
                      <c:pt idx="2" formatCode="#,##0">
                        <c:v>509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0.16193771626297579</c:v>
                </c:pt>
                <c:pt idx="1">
                  <c:v>5.9515570934256058E-2</c:v>
                </c:pt>
                <c:pt idx="2">
                  <c:v>4.1522491349480967E-2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1170</c:v>
                      </c:pt>
                      <c:pt idx="1">
                        <c:v>430</c:v>
                      </c:pt>
                      <c:pt idx="2">
                        <c:v>300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0.12522274420865059</c:v>
                </c:pt>
                <c:pt idx="1">
                  <c:v>0.14388705316911987</c:v>
                </c:pt>
                <c:pt idx="2">
                  <c:v>0.22089965397923875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0.23311193908958366</c:v>
                </c:pt>
                <c:pt idx="1">
                  <c:v>0.2014118353860018</c:v>
                </c:pt>
                <c:pt idx="2">
                  <c:v>0.22920415224913493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0.18564717317349749</c:v>
                </c:pt>
                <c:pt idx="1">
                  <c:v>0.18609191949534393</c:v>
                </c:pt>
                <c:pt idx="2">
                  <c:v>0.11501730103806229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0.16669366596468493</c:v>
                </c:pt>
                <c:pt idx="1">
                  <c:v>0.2230399519375188</c:v>
                </c:pt>
                <c:pt idx="2">
                  <c:v>0.17190311418685122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0.15357200712781469</c:v>
                </c:pt>
                <c:pt idx="1">
                  <c:v>0.14178431961550014</c:v>
                </c:pt>
                <c:pt idx="2">
                  <c:v>0.16193771626297579</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6.8686214158431888E-2</c:v>
                </c:pt>
                <c:pt idx="1">
                  <c:v>6.7888254731150496E-2</c:v>
                </c:pt>
                <c:pt idx="2">
                  <c:v>5.9515570934256058E-2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6.7066256277336783E-2</c:v>
                </c:pt>
                <c:pt idx="1">
                  <c:v>3.589666566536498E-2</c:v>
                </c:pt>
                <c:pt idx="2">
                  <c:v>4.1522491349480967E-2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0.62287380528106273</c:v>
                      </c:pt>
                      <c:pt idx="1">
                        <c:v>0.58020426554520876</c:v>
                      </c:pt>
                      <c:pt idx="2">
                        <c:v>0.54948096885813147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8.7963712943463473E-2</c:v>
                      </c:pt>
                      <c:pt idx="1">
                        <c:v>7.2994893361369786E-2</c:v>
                      </c:pt>
                      <c:pt idx="2">
                        <c:v>0.13813148788927335</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0.16296776283816622</c:v>
                      </c:pt>
                      <c:pt idx="1">
                        <c:v>0.13938119555422049</c:v>
                      </c:pt>
                      <c:pt idx="2">
                        <c:v>0.15169550173010379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0.11971488741292727</c:v>
                      </c:pt>
                      <c:pt idx="1">
                        <c:v>0.10723941123460498</c:v>
                      </c:pt>
                      <c:pt idx="2">
                        <c:v>5.9377162629757785E-2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9.5415519196500889E-2</c:v>
                      </c:pt>
                      <c:pt idx="1">
                        <c:v>0.13172123760889157</c:v>
                      </c:pt>
                      <c:pt idx="2">
                        <c:v>7.7231833910034603E-2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8.6181759274258876E-2</c:v>
                      </c:pt>
                      <c:pt idx="1">
                        <c:v>7.885250826073896E-2</c:v>
                      </c:pt>
                      <c:pt idx="2">
                        <c:v>7.7093425605536336E-2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3.7583022841406126E-2</c:v>
                      </c:pt>
                      <c:pt idx="1">
                        <c:v>3.5295884650045059E-2</c:v>
                      </c:pt>
                      <c:pt idx="2">
                        <c:v>3.1833910034602078E-2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3.3047140774339866E-2</c:v>
                      </c:pt>
                      <c:pt idx="1">
                        <c:v>1.4719134875337939E-2</c:v>
                      </c:pt>
                      <c:pt idx="2">
                        <c:v>1.411764705882353E-2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0.37712619471893732</c:v>
                      </c:pt>
                      <c:pt idx="1">
                        <c:v>0.41979573445479124</c:v>
                      </c:pt>
                      <c:pt idx="2">
                        <c:v>0.45051903114186853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3.7259031265187106E-2</c:v>
                      </c:pt>
                      <c:pt idx="1">
                        <c:v>7.0892159807750071E-2</c:v>
                      </c:pt>
                      <c:pt idx="2">
                        <c:v>8.27681660899654E-2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7.0144176251417459E-2</c:v>
                      </c:pt>
                      <c:pt idx="1">
                        <c:v>6.2030639831781316E-2</c:v>
                      </c:pt>
                      <c:pt idx="2">
                        <c:v>7.7508650519031136E-2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6.5932285760570225E-2</c:v>
                      </c:pt>
                      <c:pt idx="1">
                        <c:v>7.885250826073896E-2</c:v>
                      </c:pt>
                      <c:pt idx="2">
                        <c:v>5.56401384083045E-2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7.1278146768184031E-2</c:v>
                      </c:pt>
                      <c:pt idx="1">
                        <c:v>9.1318714328627218E-2</c:v>
                      </c:pt>
                      <c:pt idx="2">
                        <c:v>9.4671280276816608E-2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6.739024785355581E-2</c:v>
                      </c:pt>
                      <c:pt idx="1">
                        <c:v>6.2931811354761183E-2</c:v>
                      </c:pt>
                      <c:pt idx="2">
                        <c:v>8.4844290657439453E-2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3.1103191317025759E-2</c:v>
                      </c:pt>
                      <c:pt idx="1">
                        <c:v>3.2592370081105437E-2</c:v>
                      </c:pt>
                      <c:pt idx="2">
                        <c:v>2.768166089965398E-2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3.4019115502996924E-2</c:v>
                      </c:pt>
                      <c:pt idx="1">
                        <c:v>2.1177530790027037E-2</c:v>
                      </c:pt>
                      <c:pt idx="2">
                        <c:v>2.740484429065744E-2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1308</c:v>
                </c:pt>
                <c:pt idx="1">
                  <c:v>1143</c:v>
                </c:pt>
                <c:pt idx="2">
                  <c:v>1143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-0.12614678899082568</c:v>
                </c:pt>
                <c:pt idx="2">
                  <c:v>0</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Selma</c:v>
                </c:pt>
                <c:pt idx="1">
                  <c:v>Fresno County</c:v>
                </c:pt>
                <c:pt idx="2">
                  <c:v>California</c:v>
                </c:pt>
              </c:strCache>
            </c:strRef>
          </c:cat>
          <c:val>
            <c:numRef>
              <c:f>(Households!$B$316,Households!$D$316,Households!$F$316)</c:f>
              <c:numCache>
                <c:formatCode>0.0%</c:formatCode>
                <c:ptCount val="3"/>
                <c:pt idx="0">
                  <c:v>0.22399999999999998</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204</c:v>
                </c:pt>
                <c:pt idx="1">
                  <c:v>386</c:v>
                </c:pt>
                <c:pt idx="2">
                  <c:v>520</c:v>
                </c:pt>
                <c:pt idx="3">
                  <c:v>723</c:v>
                </c:pt>
                <c:pt idx="4">
                  <c:v>934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0.89215686274509809</c:v>
                </c:pt>
                <c:pt idx="2">
                  <c:v>0.34715025906735753</c:v>
                </c:pt>
                <c:pt idx="3">
                  <c:v>0.39038461538461539</c:v>
                </c:pt>
                <c:pt idx="4">
                  <c:v>0.29183955739972339</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13952</c:v>
                </c:pt>
                <c:pt idx="1">
                  <c:v>18014</c:v>
                </c:pt>
                <c:pt idx="2">
                  <c:v>20041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4332</c:v>
                </c:pt>
                <c:pt idx="1">
                  <c:v>3660</c:v>
                </c:pt>
                <c:pt idx="2">
                  <c:v>2775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116</c:v>
                </c:pt>
                <c:pt idx="1">
                  <c:v>160</c:v>
                </c:pt>
                <c:pt idx="2">
                  <c:v>157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121</c:v>
                </c:pt>
                <c:pt idx="1">
                  <c:v>116</c:v>
                </c:pt>
                <c:pt idx="2">
                  <c:v>90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605</c:v>
                </c:pt>
                <c:pt idx="1">
                  <c:v>993</c:v>
                </c:pt>
                <c:pt idx="2">
                  <c:v>1090</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c:v>
                </c:pt>
                <c:pt idx="1">
                  <c:v>2</c:v>
                </c:pt>
                <c:pt idx="2">
                  <c:v>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267</c:v>
                </c:pt>
                <c:pt idx="1">
                  <c:v>220</c:v>
                </c:pt>
                <c:pt idx="2">
                  <c:v>391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Selma</c:v>
                </c:pt>
                <c:pt idx="1">
                  <c:v>Fresno County</c:v>
                </c:pt>
                <c:pt idx="2">
                  <c:v>California</c:v>
                </c:pt>
              </c:strCache>
            </c:strRef>
          </c:cat>
          <c:val>
            <c:numRef>
              <c:f>(Households!$B$368,Households!$D$368,Households!$F$368)</c:f>
              <c:numCache>
                <c:formatCode>0.0%</c:formatCode>
                <c:ptCount val="3"/>
                <c:pt idx="0">
                  <c:v>0.34299999999999997</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0"/>
                  <c:y val="-2.1576688477810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AE-4B47-B506-C6BC27FA3E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369</c:v>
                </c:pt>
                <c:pt idx="1">
                  <c:v>650</c:v>
                </c:pt>
                <c:pt idx="2">
                  <c:v>727</c:v>
                </c:pt>
                <c:pt idx="3">
                  <c:v>1105</c:v>
                </c:pt>
                <c:pt idx="4">
                  <c:v>1525</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3.3816557207618725E-2"/>
                  <c:y val="6.6206454589905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0.7615176151761518</c:v>
                </c:pt>
                <c:pt idx="2">
                  <c:v>0.11846153846153847</c:v>
                </c:pt>
                <c:pt idx="3">
                  <c:v>0.51994497936726269</c:v>
                </c:pt>
                <c:pt idx="4">
                  <c:v>0.38009049773755654</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197</c:v>
                </c:pt>
                <c:pt idx="1">
                  <c:v>373</c:v>
                </c:pt>
                <c:pt idx="2">
                  <c:v>577</c:v>
                </c:pt>
                <c:pt idx="3">
                  <c:v>1077</c:v>
                </c:pt>
                <c:pt idx="4">
                  <c:v>1038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4.940170940170948E-2"/>
                  <c:y val="-0.105060408049270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3D-4597-A9A8-2E5D9A027D94}"/>
                </c:ext>
              </c:extLst>
            </c:dLbl>
            <c:dLbl>
              <c:idx val="3"/>
              <c:layout>
                <c:manualLayout>
                  <c:x val="-6.6495726495726493E-2"/>
                  <c:y val="0.1062003229758958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3D-4597-A9A8-2E5D9A027D94}"/>
                </c:ext>
              </c:extLst>
            </c:dLbl>
            <c:dLbl>
              <c:idx val="4"/>
              <c:layout>
                <c:manualLayout>
                  <c:x val="-2.9113331987347734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0.89340101522842641</c:v>
                </c:pt>
                <c:pt idx="2">
                  <c:v>0.54691689008042899</c:v>
                </c:pt>
                <c:pt idx="3">
                  <c:v>0.86655112651646449</c:v>
                </c:pt>
                <c:pt idx="4">
                  <c:v>-3.6211699164345405E-2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75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0.49171270718232046</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0.24419889502762432</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0.26022099447513813</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3.8674033149171273E-3</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Selma</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0.68930817610062889</c:v>
                </c:pt>
                <c:pt idx="1">
                  <c:v>0.39028776978417268</c:v>
                </c:pt>
                <c:pt idx="2">
                  <c:v>0.56624722427831231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0.16729559748427672</c:v>
                </c:pt>
                <c:pt idx="1">
                  <c:v>0.34532374100719426</c:v>
                </c:pt>
                <c:pt idx="2">
                  <c:v>0.24056254626202814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0.13081761006289308</c:v>
                </c:pt>
                <c:pt idx="1">
                  <c:v>0.25</c:v>
                </c:pt>
                <c:pt idx="2">
                  <c:v>0.17986676535899335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1.2578616352201259E-2</c:v>
                </c:pt>
                <c:pt idx="1">
                  <c:v>1.4388489208633094E-2</c:v>
                </c:pt>
                <c:pt idx="2">
                  <c:v>1.3323464100666173E-2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0.63537906137184119</c:v>
                </c:pt>
                <c:pt idx="1">
                  <c:v>0.78155339805825241</c:v>
                </c:pt>
                <c:pt idx="2">
                  <c:v>0.72278664731494924</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0.3176895306859206</c:v>
                </c:pt>
                <c:pt idx="1">
                  <c:v>0.33737864077669905</c:v>
                </c:pt>
                <c:pt idx="2">
                  <c:v>0.32946298984034833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982</c:v>
                </c:pt>
                <c:pt idx="1">
                  <c:v>940</c:v>
                </c:pt>
                <c:pt idx="2">
                  <c:v>989</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6.7117393976644124E-2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0.22339684490883016</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0.10747797582462609</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0.14849416103257529</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0.13882401147305878</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0.11653349723417332</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8.7277197295636155E-2</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6.4617906166769101E-2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3.4624052448268799E-2</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Selma</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1.1636959639418153E-2</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Selma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42054</c:v>
                </c:pt>
                <c:pt idx="1">
                  <c:v>0</c:v>
                </c:pt>
                <c:pt idx="2">
                  <c:v>0</c:v>
                </c:pt>
                <c:pt idx="3">
                  <c:v>46731</c:v>
                </c:pt>
                <c:pt idx="4">
                  <c:v>0</c:v>
                </c:pt>
                <c:pt idx="5">
                  <c:v>40132</c:v>
                </c:pt>
                <c:pt idx="6">
                  <c:v>61176</c:v>
                </c:pt>
                <c:pt idx="7">
                  <c:v>41150</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994</c:v>
                </c:pt>
                <c:pt idx="1">
                  <c:v>1208</c:v>
                </c:pt>
                <c:pt idx="2">
                  <c:v>1006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994</c:v>
                      </c:pt>
                      <c:pt idx="1">
                        <c:v>1208</c:v>
                      </c:pt>
                      <c:pt idx="2">
                        <c:v>1006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0.19520816967792615</c:v>
                      </c:pt>
                      <c:pt idx="1">
                        <c:v>0.22140762463343108</c:v>
                      </c:pt>
                      <c:pt idx="2">
                        <c:v>0.18310884601383326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2"/>
              <c:layout>
                <c:manualLayout>
                  <c:x val="-3.244128137828925E-2"/>
                  <c:y val="-2.1249833177632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CF-4BAA-BD92-91744D71B9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0.13421290204570538</c:v>
                </c:pt>
                <c:pt idx="2">
                  <c:v>-0.17297858952692527</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0.21621621621621623</c:v>
                </c:pt>
                <c:pt idx="1">
                  <c:v>0.86885245901639341</c:v>
                </c:pt>
                <c:pt idx="2">
                  <c:v>6.5573770491803282E-2</c:v>
                </c:pt>
                <c:pt idx="3">
                  <c:v>0</c:v>
                </c:pt>
                <c:pt idx="4">
                  <c:v>0</c:v>
                </c:pt>
                <c:pt idx="5">
                  <c:v>9.6256684491978606E-2</c:v>
                </c:pt>
                <c:pt idx="6">
                  <c:v>0.11347517730496454</c:v>
                </c:pt>
                <c:pt idx="7">
                  <c:v>0.17824639289678135</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144</c:v>
                      </c:pt>
                      <c:pt idx="1">
                        <c:v>53</c:v>
                      </c:pt>
                      <c:pt idx="2">
                        <c:v>4</c:v>
                      </c:pt>
                      <c:pt idx="3">
                        <c:v>0</c:v>
                      </c:pt>
                      <c:pt idx="4">
                        <c:v>0</c:v>
                      </c:pt>
                      <c:pt idx="5">
                        <c:v>72</c:v>
                      </c:pt>
                      <c:pt idx="6">
                        <c:v>32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0.82210072547576485</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8.7687940279676163E-2</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6.9393334034276105E-3</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3.2173273052255286E-2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2.7547050783303544E-2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2.3551677005572494E-2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0.90978866575544104</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6.0035748081169175E-2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6.9393334034276105E-3</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8.8318788770896852E-3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1.1880979917989696E-2</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6.9393334034276105E-3</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3.3645252865103564E-3</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2.8072757859320785E-2</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4.1005151929344973E-3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2.4182525496793186E-2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0.39700000000000002</c:v>
                </c:pt>
                <c:pt idx="1">
                  <c:v>0.4027</c:v>
                </c:pt>
                <c:pt idx="2">
                  <c:v>0.43859999999999999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3.6714785651793529E-2"/>
                  <c:y val="3.6344250199010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5A-486A-A2FB-DA3496589CA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1.4357682619647311E-2</c:v>
                </c:pt>
                <c:pt idx="2">
                  <c:v>8.9148249317109476E-2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0.34399999999999997</c:v>
                </c:pt>
                <c:pt idx="1">
                  <c:v>0.33500000000000002</c:v>
                </c:pt>
                <c:pt idx="2">
                  <c:v>0.34299999999999997</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0.24199999999999999</c:v>
                </c:pt>
                <c:pt idx="1">
                  <c:v>0.21899999999999997</c:v>
                </c:pt>
                <c:pt idx="2">
                  <c:v>0.22399999999999998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0.28000000000000003</c:v>
                </c:pt>
                <c:pt idx="1">
                  <c:v>0.25</c:v>
                </c:pt>
                <c:pt idx="2">
                  <c:v>0.248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0.13300000000000001</c:v>
                </c:pt>
                <c:pt idx="1">
                  <c:v>0.107</c:v>
                </c:pt>
                <c:pt idx="2">
                  <c:v>0.154</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0.26725530311187684</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0.27985355873802087</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3.8979218262086793E-2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2.9180574997308063E-2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0.10746204371702379</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0.13061268439754495</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0.41391191988801546</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0.18940454398621728</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0.14407235921180145</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8.0435016689996766E-2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0.14202648864003445</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2.8642188004737806E-2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3.8763863465058682E-2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7.0421018628189946E-2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1.6151609777107785E-2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2.2827608484979004E-2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0.2905131472257616</c:v>
                </c:pt>
                <c:pt idx="1">
                  <c:v>0.29355312182454557</c:v>
                </c:pt>
                <c:pt idx="2">
                  <c:v>0.26725530311187684</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0.35781304297463223</c:v>
                </c:pt>
                <c:pt idx="1">
                  <c:v>0.37213503443603935</c:v>
                </c:pt>
                <c:pt idx="2">
                  <c:v>0.41391191988801546</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0.28865979381443302</c:v>
                </c:pt>
                <c:pt idx="1">
                  <c:v>0.25697188664333298</c:v>
                </c:pt>
                <c:pt idx="2">
                  <c:v>0.27985355873802087</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6.3014015985173172E-2</c:v>
                </c:pt>
                <c:pt idx="1">
                  <c:v>7.7339957096082185E-2</c:v>
                </c:pt>
                <c:pt idx="2">
                  <c:v>3.8979218262086793E-2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5.0503880458704971E-2</c:v>
                      </c:pt>
                      <c:pt idx="1">
                        <c:v>2.9806932369876932E-2</c:v>
                      </c:pt>
                      <c:pt idx="2">
                        <c:v>2.9180574997308063E-2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0.10158693385845013</c:v>
                      </c:pt>
                      <c:pt idx="1">
                        <c:v>0.1077114147002371</c:v>
                      </c:pt>
                      <c:pt idx="2">
                        <c:v>0.10746204371702379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0.1384223329086065</c:v>
                      </c:pt>
                      <c:pt idx="1">
                        <c:v>0.15603477475443153</c:v>
                      </c:pt>
                      <c:pt idx="2">
                        <c:v>0.13061268439754495</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9.6142708212672304E-2</c:v>
                      </c:pt>
                      <c:pt idx="1">
                        <c:v>0.1545670091453088</c:v>
                      </c:pt>
                      <c:pt idx="2">
                        <c:v>0.18940454398621728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0.20004633383528322</c:v>
                      </c:pt>
                      <c:pt idx="1">
                        <c:v>0.14790561138082872</c:v>
                      </c:pt>
                      <c:pt idx="2">
                        <c:v>0.14407235921180145</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6.1624000926676706E-2</c:v>
                      </c:pt>
                      <c:pt idx="1">
                        <c:v>6.9662413909901771E-2</c:v>
                      </c:pt>
                      <c:pt idx="2">
                        <c:v>8.0435016689996766E-2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0.20039383759990734</c:v>
                      </c:pt>
                      <c:pt idx="1">
                        <c:v>0.16179293214406684</c:v>
                      </c:pt>
                      <c:pt idx="2">
                        <c:v>0.14202648864003445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2.5599443993976602E-2</c:v>
                      </c:pt>
                      <c:pt idx="1">
                        <c:v>8.4678785141695835E-3</c:v>
                      </c:pt>
                      <c:pt idx="2">
                        <c:v>2.8642188004737806E-2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2.5251940229352485E-2</c:v>
                      </c:pt>
                      <c:pt idx="1">
                        <c:v>3.7484475556057356E-2</c:v>
                      </c:pt>
                      <c:pt idx="2">
                        <c:v>3.8763863465058682E-2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3.741457199119657E-2</c:v>
                      </c:pt>
                      <c:pt idx="1">
                        <c:v>4.9226600429039181E-2</c:v>
                      </c:pt>
                      <c:pt idx="2">
                        <c:v>7.0421018628189946E-2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5.224139928182555E-2</c:v>
                      </c:pt>
                      <c:pt idx="1">
                        <c:v>4.4371683414248617E-2</c:v>
                      </c:pt>
                      <c:pt idx="2">
                        <c:v>1.6151609777107785E-2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1.077261670334762E-2</c:v>
                      </c:pt>
                      <c:pt idx="1">
                        <c:v>3.2968273681833575E-2</c:v>
                      </c:pt>
                      <c:pt idx="2">
                        <c:v>2.2827608484979004E-2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6578</c:v>
                </c:pt>
                <c:pt idx="1">
                  <c:v>6757</c:v>
                </c:pt>
                <c:pt idx="2">
                  <c:v>6415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Selma Percent Change</c:v>
                </c:pt>
              </c:strCache>
            </c:strRef>
          </c:tx>
          <c:spPr>
            <a:ln w="28575" cap="rnd">
              <a:solidFill>
                <a:schemeClr val="tx2"/>
              </a:solidFill>
              <a:round/>
            </a:ln>
            <a:effectLst/>
          </c:spPr>
          <c:marker>
            <c:symbol val="none"/>
          </c:marker>
          <c:dLbls>
            <c:dLbl>
              <c:idx val="1"/>
              <c:layout>
                <c:manualLayout>
                  <c:x val="-5.113741187597199E-2"/>
                  <c:y val="7.075332862402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90-48D8-BD15-EFDCED07744D}"/>
                </c:ext>
              </c:extLst>
            </c:dLbl>
            <c:dLbl>
              <c:idx val="2"/>
              <c:layout>
                <c:manualLayout>
                  <c:x val="-5.3607049256211561E-3"/>
                  <c:y val="-1.4201504837742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0-48D8-BD15-EFDCED0774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2.7211918516266344E-2</c:v>
                </c:pt>
                <c:pt idx="2">
                  <c:v>-5.0614177889595977E-2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6578</c:v>
                      </c:pt>
                      <c:pt idx="1">
                        <c:v>6757</c:v>
                      </c:pt>
                      <c:pt idx="2">
                        <c:v>6415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Selma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2.7211918516266344E-2</c:v>
                      </c:pt>
                      <c:pt idx="2">
                        <c:v>-5.0614177889595977E-2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0.3472272562522653</c:v>
                </c:pt>
                <c:pt idx="1">
                  <c:v>0.22109459949256977</c:v>
                </c:pt>
                <c:pt idx="2">
                  <c:v>0.30699528814787969</c:v>
                </c:pt>
                <c:pt idx="3">
                  <c:v>0.5632475534613991</c:v>
                </c:pt>
                <c:pt idx="4">
                  <c:v>0.1620152229068503</c:v>
                </c:pt>
                <c:pt idx="5">
                  <c:v>0.28959768031895616</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Selma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958</c:v>
                      </c:pt>
                      <c:pt idx="1">
                        <c:v>610</c:v>
                      </c:pt>
                      <c:pt idx="2">
                        <c:v>847</c:v>
                      </c:pt>
                      <c:pt idx="3">
                        <c:v>1554</c:v>
                      </c:pt>
                      <c:pt idx="4">
                        <c:v>447</c:v>
                      </c:pt>
                      <c:pt idx="5">
                        <c:v>799</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3517</c:v>
                </c:pt>
                <c:pt idx="1">
                  <c:v>4696</c:v>
                </c:pt>
                <c:pt idx="2">
                  <c:v>5815</c:v>
                </c:pt>
                <c:pt idx="3">
                  <c:v>6813</c:v>
                </c:pt>
                <c:pt idx="4">
                  <c:v>7673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0.33522888825703723</c:v>
                </c:pt>
                <c:pt idx="2">
                  <c:v>0.23828790459965929</c:v>
                </c:pt>
                <c:pt idx="3">
                  <c:v>0.17162510748065349</c:v>
                </c:pt>
                <c:pt idx="4">
                  <c:v>0.12622926757669162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5021</c:v>
                </c:pt>
                <c:pt idx="1">
                  <c:v>5333</c:v>
                </c:pt>
                <c:pt idx="2">
                  <c:v>5475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133</c:v>
                </c:pt>
                <c:pt idx="1">
                  <c:v>185</c:v>
                </c:pt>
                <c:pt idx="2">
                  <c:v>243</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122</c:v>
                </c:pt>
                <c:pt idx="1">
                  <c:v>178</c:v>
                </c:pt>
                <c:pt idx="2">
                  <c:v>46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340</c:v>
                </c:pt>
                <c:pt idx="1">
                  <c:v>360</c:v>
                </c:pt>
                <c:pt idx="2">
                  <c:v>535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324</c:v>
                </c:pt>
                <c:pt idx="1">
                  <c:v>324</c:v>
                </c:pt>
                <c:pt idx="2">
                  <c:v>576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52</c:v>
                </c:pt>
                <c:pt idx="1">
                  <c:v>38</c:v>
                </c:pt>
                <c:pt idx="2">
                  <c:v>101</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103</c:v>
                </c:pt>
                <c:pt idx="1">
                  <c:v>86</c:v>
                </c:pt>
                <c:pt idx="2">
                  <c:v>71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60</c:v>
                </c:pt>
                <c:pt idx="1">
                  <c:v>96</c:v>
                </c:pt>
                <c:pt idx="2">
                  <c:v>137</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367</c:v>
                </c:pt>
                <c:pt idx="1">
                  <c:v>384</c:v>
                </c:pt>
                <c:pt idx="2">
                  <c:v>472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7</c:v>
                </c:pt>
                <c:pt idx="1">
                  <c:v>0</c:v>
                </c:pt>
                <c:pt idx="2">
                  <c:v>17</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Selma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111</c:v>
                </c:pt>
                <c:pt idx="1">
                  <c:v>372</c:v>
                </c:pt>
                <c:pt idx="2">
                  <c:v>1089</c:v>
                </c:pt>
                <c:pt idx="3">
                  <c:v>1020</c:v>
                </c:pt>
                <c:pt idx="4">
                  <c:v>900</c:v>
                </c:pt>
                <c:pt idx="5">
                  <c:v>1292</c:v>
                </c:pt>
                <c:pt idx="6">
                  <c:v>437</c:v>
                </c:pt>
                <c:pt idx="7">
                  <c:v>877</c:v>
                </c:pt>
                <c:pt idx="8">
                  <c:v>615</c:v>
                </c:pt>
                <c:pt idx="9">
                  <c:v>512</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Selma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1"/>
              <c:delete val="1"/>
              <c:extLst>
                <c:ext xmlns:c15="http://schemas.microsoft.com/office/drawing/2012/chart" uri="{CE6537A1-D6FC-4f65-9D91-7224C49458BB}"/>
                <c:ext xmlns:c16="http://schemas.microsoft.com/office/drawing/2014/chart" uri="{C3380CC4-5D6E-409C-BE32-E72D297353CC}">
                  <c16:uniqueId val="{00000003-0BC8-4081-8E5D-75288A9E623D}"/>
                </c:ext>
              </c:extLst>
            </c:dLbl>
            <c:dLbl>
              <c:idx val="4"/>
              <c:delete val="1"/>
              <c:extLst>
                <c:ext xmlns:c15="http://schemas.microsoft.com/office/drawing/2012/chart" uri="{CE6537A1-D6FC-4f65-9D91-7224C49458BB}"/>
                <c:ext xmlns:c16="http://schemas.microsoft.com/office/drawing/2014/chart" uri="{C3380CC4-5D6E-409C-BE32-E72D297353CC}">
                  <c16:uniqueId val="{00000009-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98</c:v>
                </c:pt>
                <c:pt idx="1">
                  <c:v>0</c:v>
                </c:pt>
                <c:pt idx="2">
                  <c:v>55</c:v>
                </c:pt>
                <c:pt idx="3">
                  <c:v>41</c:v>
                </c:pt>
                <c:pt idx="4">
                  <c:v>0</c:v>
                </c:pt>
                <c:pt idx="5">
                  <c:v>0</c:v>
                </c:pt>
                <c:pt idx="6">
                  <c:v>254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0.48193771626297577</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0.40719723183391004</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9.038062283737025E-2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2.0484429065743943E-2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Selma</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0.44057345460151071</c:v>
                </c:pt>
                <c:pt idx="1">
                  <c:v>0.55860403863037755</c:v>
                </c:pt>
                <c:pt idx="2">
                  <c:v>0.6211579699785561</c:v>
                </c:pt>
                <c:pt idx="3">
                  <c:v>0.59616583541147128</c:v>
                </c:pt>
                <c:pt idx="4">
                  <c:v>0.54948096885813147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0.55942654539848924</c:v>
                </c:pt>
                <c:pt idx="1">
                  <c:v>0.4413959613696225</c:v>
                </c:pt>
                <c:pt idx="2">
                  <c:v>0.3788420300214439</c:v>
                </c:pt>
                <c:pt idx="3">
                  <c:v>0.40383416458852867</c:v>
                </c:pt>
                <c:pt idx="4">
                  <c:v>0.45051903114186853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1"/>
              <c:layout>
                <c:manualLayout>
                  <c:x val="-3.9173336640061513E-17"/>
                  <c:y val="2.1822265721653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24-488C-AA70-370856CF08C7}"/>
                </c:ext>
              </c:extLst>
            </c:dLbl>
            <c:dLbl>
              <c:idx val="2"/>
              <c:layout>
                <c:manualLayout>
                  <c:x val="-1.7094017094017096E-2"/>
                  <c:y val="-4.3644531443307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24-488C-AA70-370856CF08C7}"/>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50900</c:v>
                </c:pt>
                <c:pt idx="1">
                  <c:v>70800</c:v>
                </c:pt>
                <c:pt idx="2">
                  <c:v>92600</c:v>
                </c:pt>
                <c:pt idx="3">
                  <c:v>228800</c:v>
                </c:pt>
                <c:pt idx="4">
                  <c:v>194800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3197089081581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24-488C-AA70-370856CF08C7}"/>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0.39096267190569745</c:v>
                </c:pt>
                <c:pt idx="2">
                  <c:v>0.30790960451977401</c:v>
                </c:pt>
                <c:pt idx="3">
                  <c:v>1.470842332613391</c:v>
                </c:pt>
                <c:pt idx="4">
                  <c:v>-0.14860139860139859</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0.55609580406987213</c:v>
                </c:pt>
                <c:pt idx="1">
                  <c:v>0.39772727272727271</c:v>
                </c:pt>
                <c:pt idx="2">
                  <c:v>0.74358974358974361</c:v>
                </c:pt>
                <c:pt idx="3">
                  <c:v>0.9</c:v>
                </c:pt>
                <c:pt idx="4">
                  <c:v>0</c:v>
                </c:pt>
                <c:pt idx="5">
                  <c:v>0.44353182751540043</c:v>
                </c:pt>
                <c:pt idx="6">
                  <c:v>0.56353591160220995</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0.44390419593012787</c:v>
                </c:pt>
                <c:pt idx="1">
                  <c:v>0.60227272727272729</c:v>
                </c:pt>
                <c:pt idx="2">
                  <c:v>0.25641025641025639</c:v>
                </c:pt>
                <c:pt idx="3">
                  <c:v>0.1</c:v>
                </c:pt>
                <c:pt idx="4">
                  <c:v>0</c:v>
                </c:pt>
                <c:pt idx="5">
                  <c:v>0.55646817248459957</c:v>
                </c:pt>
                <c:pt idx="6">
                  <c:v>0.43646408839779005</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106</c:v>
                </c:pt>
                <c:pt idx="1">
                  <c:v>47</c:v>
                </c:pt>
                <c:pt idx="2">
                  <c:v>7</c:v>
                </c:pt>
                <c:pt idx="3">
                  <c:v>11</c:v>
                </c:pt>
                <c:pt idx="4">
                  <c:v>13</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69</c:v>
                </c:pt>
                <c:pt idx="1">
                  <c:v>47</c:v>
                </c:pt>
                <c:pt idx="2">
                  <c:v>5</c:v>
                </c:pt>
                <c:pt idx="3">
                  <c:v>8</c:v>
                </c:pt>
                <c:pt idx="4">
                  <c:v>13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37</c:v>
                </c:pt>
                <c:pt idx="1">
                  <c:v>0</c:v>
                </c:pt>
                <c:pt idx="2">
                  <c:v>2</c:v>
                </c:pt>
                <c:pt idx="3">
                  <c:v>3</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37</c:v>
                      </c:pt>
                      <c:pt idx="1">
                        <c:v>18</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10</c:v>
                      </c:pt>
                      <c:pt idx="1">
                        <c:v>29</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22</c:v>
                      </c:pt>
                      <c:pt idx="1">
                        <c:v>0</c:v>
                      </c:pt>
                      <c:pt idx="2">
                        <c:v>5</c:v>
                      </c:pt>
                      <c:pt idx="3">
                        <c:v>8</c:v>
                      </c:pt>
                      <c:pt idx="4">
                        <c:v>13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0.39285714285714285</c:v>
                </c:pt>
                <c:pt idx="1">
                  <c:v>0.33913043478260868</c:v>
                </c:pt>
                <c:pt idx="2">
                  <c:v>0.69565217391304346</c:v>
                </c:pt>
                <c:pt idx="3">
                  <c:v>0.1494661921708185</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140</c:v>
                      </c:pt>
                      <c:pt idx="1">
                        <c:v>115</c:v>
                      </c:pt>
                      <c:pt idx="2">
                        <c:v>69</c:v>
                      </c:pt>
                      <c:pt idx="3">
                        <c:v>281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37</c:v>
                      </c:pt>
                      <c:pt idx="1">
                        <c:v>10</c:v>
                      </c:pt>
                      <c:pt idx="2">
                        <c:v>22</c:v>
                      </c:pt>
                      <c:pt idx="3">
                        <c:v>37</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18</c:v>
                      </c:pt>
                      <c:pt idx="1">
                        <c:v>29</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5</c:v>
                      </c:pt>
                      <c:pt idx="3">
                        <c:v>2</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8</c:v>
                      </c:pt>
                      <c:pt idx="3">
                        <c:v>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13</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55</c:v>
                      </c:pt>
                      <c:pt idx="1">
                        <c:v>39</c:v>
                      </c:pt>
                      <c:pt idx="2">
                        <c:v>48</c:v>
                      </c:pt>
                      <c:pt idx="3">
                        <c:v>42</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0.12466206067888255</c:v>
                </c:pt>
                <c:pt idx="1">
                  <c:v>4.2955842595373987E-2</c:v>
                </c:pt>
                <c:pt idx="2">
                  <c:v>0.10123160108140583</c:v>
                </c:pt>
                <c:pt idx="3">
                  <c:v>5.3970161209572445E-2</c:v>
                </c:pt>
                <c:pt idx="4">
                  <c:v>0.10653850005006509</c:v>
                </c:pt>
                <c:pt idx="5">
                  <c:v>5.5772504255532193E-2</c:v>
                </c:pt>
                <c:pt idx="6">
                  <c:v>8.3108040452588364E-3</c:v>
                </c:pt>
                <c:pt idx="7">
                  <c:v>1.6821868428957644E-2</c:v>
                </c:pt>
                <c:pt idx="8">
                  <c:v>0.10053068989686592</c:v>
                </c:pt>
                <c:pt idx="9">
                  <c:v>0.22188845499148893</c:v>
                </c:pt>
                <c:pt idx="10">
                  <c:v>5.8676279162911786E-2</c:v>
                </c:pt>
                <c:pt idx="11">
                  <c:v>5.4470812055672377E-2</c:v>
                </c:pt>
                <c:pt idx="12">
                  <c:v>5.4170421548012417E-2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Selma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1245</c:v>
                      </c:pt>
                      <c:pt idx="1">
                        <c:v>429</c:v>
                      </c:pt>
                      <c:pt idx="2">
                        <c:v>1011</c:v>
                      </c:pt>
                      <c:pt idx="3">
                        <c:v>539</c:v>
                      </c:pt>
                      <c:pt idx="4">
                        <c:v>1064</c:v>
                      </c:pt>
                      <c:pt idx="5">
                        <c:v>557</c:v>
                      </c:pt>
                      <c:pt idx="6">
                        <c:v>83</c:v>
                      </c:pt>
                      <c:pt idx="7">
                        <c:v>168</c:v>
                      </c:pt>
                      <c:pt idx="8">
                        <c:v>1004</c:v>
                      </c:pt>
                      <c:pt idx="9">
                        <c:v>2216</c:v>
                      </c:pt>
                      <c:pt idx="10">
                        <c:v>586</c:v>
                      </c:pt>
                      <c:pt idx="11">
                        <c:v>544</c:v>
                      </c:pt>
                      <c:pt idx="12">
                        <c:v>541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Selma</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6578</c:v>
                </c:pt>
                <c:pt idx="1">
                  <c:v>6757</c:v>
                </c:pt>
                <c:pt idx="2">
                  <c:v>6415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6529</c:v>
                </c:pt>
                <c:pt idx="1">
                  <c:v>6984</c:v>
                </c:pt>
                <c:pt idx="2">
                  <c:v>7673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1.0075049777913923</c:v>
                </c:pt>
                <c:pt idx="1">
                  <c:v>0.96749713631156931</c:v>
                </c:pt>
                <c:pt idx="2">
                  <c:v>0.83604848168903945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Selma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1.0657439446366782E-2</c:v>
                </c:pt>
                <c:pt idx="2">
                  <c:v>8.7612456747404838E-2</c:v>
                </c:pt>
                <c:pt idx="3">
                  <c:v>0.30740484429065745</c:v>
                </c:pt>
                <c:pt idx="4">
                  <c:v>0.1301038062283737</c:v>
                </c:pt>
                <c:pt idx="5">
                  <c:v>1.370242214532872E-2</c:v>
                </c:pt>
                <c:pt idx="6">
                  <c:v>3.3217993079584776E-3</c:v>
                </c:pt>
                <c:pt idx="7">
                  <c:v>4.8027681660899657E-2</c:v>
                </c:pt>
                <c:pt idx="8">
                  <c:v>0.19889273356401385</c:v>
                </c:pt>
                <c:pt idx="9">
                  <c:v>0.1558477508650519</c:v>
                </c:pt>
                <c:pt idx="10">
                  <c:v>4.2352941176470586E-2</c:v>
                </c:pt>
                <c:pt idx="11">
                  <c:v>2.0761245674740486E-3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77</c:v>
                      </c:pt>
                      <c:pt idx="2">
                        <c:v>633</c:v>
                      </c:pt>
                      <c:pt idx="3">
                        <c:v>2221</c:v>
                      </c:pt>
                      <c:pt idx="4">
                        <c:v>940</c:v>
                      </c:pt>
                      <c:pt idx="5">
                        <c:v>99</c:v>
                      </c:pt>
                      <c:pt idx="6">
                        <c:v>24</c:v>
                      </c:pt>
                      <c:pt idx="7">
                        <c:v>347</c:v>
                      </c:pt>
                      <c:pt idx="8">
                        <c:v>1437</c:v>
                      </c:pt>
                      <c:pt idx="9">
                        <c:v>1126</c:v>
                      </c:pt>
                      <c:pt idx="10">
                        <c:v>306</c:v>
                      </c:pt>
                      <c:pt idx="11">
                        <c:v>15</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7.4122236671001304E-2</c:v>
                </c:pt>
                <c:pt idx="1">
                  <c:v>1.1183355006501951E-2</c:v>
                </c:pt>
                <c:pt idx="2">
                  <c:v>9.8829648894668398E-3</c:v>
                </c:pt>
                <c:pt idx="3">
                  <c:v>0.18256013745704466</c:v>
                </c:pt>
                <c:pt idx="4">
                  <c:v>5.4553264604810997E-2</c:v>
                </c:pt>
                <c:pt idx="5">
                  <c:v>9.4501718213058413E-3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5.8244887393217704E-2</c:v>
                </c:pt>
                <c:pt idx="1">
                  <c:v>6.989386487186125E-3</c:v>
                </c:pt>
                <c:pt idx="2">
                  <c:v>3.6241263266891016E-3</c:v>
                </c:pt>
                <c:pt idx="3">
                  <c:v>0.17209302325581396</c:v>
                </c:pt>
                <c:pt idx="4">
                  <c:v>1.8962432915921288E-2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2.2921914357682621E-2</c:v>
                </c:pt>
                <c:pt idx="1">
                  <c:v>1.0075566750629723E-3</c:v>
                </c:pt>
                <c:pt idx="2">
                  <c:v>0</c:v>
                </c:pt>
                <c:pt idx="3">
                  <c:v>0.17265745007680491</c:v>
                </c:pt>
                <c:pt idx="4">
                  <c:v>4.423963133640553E-2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285</c:v>
                      </c:pt>
                      <c:pt idx="1">
                        <c:v>43</c:v>
                      </c:pt>
                      <c:pt idx="2">
                        <c:v>38</c:v>
                      </c:pt>
                      <c:pt idx="3">
                        <c:v>425</c:v>
                      </c:pt>
                      <c:pt idx="4">
                        <c:v>127</c:v>
                      </c:pt>
                      <c:pt idx="5">
                        <c:v>22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225</c:v>
                      </c:pt>
                      <c:pt idx="1">
                        <c:v>27</c:v>
                      </c:pt>
                      <c:pt idx="2">
                        <c:v>14</c:v>
                      </c:pt>
                      <c:pt idx="3">
                        <c:v>481</c:v>
                      </c:pt>
                      <c:pt idx="4">
                        <c:v>53</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91</c:v>
                      </c:pt>
                      <c:pt idx="1">
                        <c:v>4</c:v>
                      </c:pt>
                      <c:pt idx="2">
                        <c:v>0</c:v>
                      </c:pt>
                      <c:pt idx="3">
                        <c:v>562</c:v>
                      </c:pt>
                      <c:pt idx="4">
                        <c:v>144</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6.0899653979238754E-3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44</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2.6297577854671279E-3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Selma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19</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1518</c:v>
                </c:pt>
                <c:pt idx="1" formatCode="#,##0">
                  <c:v>1530</c:v>
                </c:pt>
                <c:pt idx="2" formatCode="#,##0">
                  <c:v>1245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595</c:v>
                </c:pt>
                <c:pt idx="1" formatCode="#,##0">
                  <c:v>482</c:v>
                </c:pt>
                <c:pt idx="2" formatCode="#,##0">
                  <c:v>429</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946</c:v>
                </c:pt>
                <c:pt idx="1" formatCode="#,##0">
                  <c:v>983</c:v>
                </c:pt>
                <c:pt idx="2" formatCode="#,##0">
                  <c:v>1011</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719</c:v>
                </c:pt>
                <c:pt idx="1" formatCode="#,##0">
                  <c:v>526</c:v>
                </c:pt>
                <c:pt idx="2" formatCode="#,##0">
                  <c:v>539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897</c:v>
                </c:pt>
                <c:pt idx="1" formatCode="#,##0">
                  <c:v>1115</c:v>
                </c:pt>
                <c:pt idx="2" formatCode="#,##0">
                  <c:v>1064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429</c:v>
                </c:pt>
                <c:pt idx="1" formatCode="#,##0">
                  <c:v>396</c:v>
                </c:pt>
                <c:pt idx="2" formatCode="#,##0">
                  <c:v>557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90</c:v>
                </c:pt>
                <c:pt idx="1" formatCode="#,##0">
                  <c:v>86</c:v>
                </c:pt>
                <c:pt idx="2" formatCode="#,##0">
                  <c:v>83</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162</c:v>
                </c:pt>
                <c:pt idx="1" formatCode="#,##0">
                  <c:v>281</c:v>
                </c:pt>
                <c:pt idx="2" formatCode="#,##0">
                  <c:v>168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346</c:v>
                </c:pt>
                <c:pt idx="1" formatCode="#,##0">
                  <c:v>434</c:v>
                </c:pt>
                <c:pt idx="2" formatCode="#,##0">
                  <c:v>1004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1761</c:v>
                </c:pt>
                <c:pt idx="1" formatCode="#,##0">
                  <c:v>1890</c:v>
                </c:pt>
                <c:pt idx="2" formatCode="#,##0">
                  <c:v>2216</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652</c:v>
                </c:pt>
                <c:pt idx="1" formatCode="#,##0">
                  <c:v>705</c:v>
                </c:pt>
                <c:pt idx="2" formatCode="#,##0">
                  <c:v>586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476</c:v>
                </c:pt>
                <c:pt idx="1" formatCode="#,##0">
                  <c:v>329</c:v>
                </c:pt>
                <c:pt idx="2" formatCode="#,##0">
                  <c:v>544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651</c:v>
                </c:pt>
                <c:pt idx="1" formatCode="#,##0">
                  <c:v>677</c:v>
                </c:pt>
                <c:pt idx="2" formatCode="#,##0">
                  <c:v>541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9242</c:v>
                      </c:pt>
                      <c:pt idx="1" formatCode="#,##0">
                        <c:v>9434</c:v>
                      </c:pt>
                      <c:pt idx="2" formatCode="#,##0">
                        <c:v>9987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Selma</c:v>
                </c:pt>
                <c:pt idx="1">
                  <c:v>Fresno County</c:v>
                </c:pt>
                <c:pt idx="2">
                  <c:v>California</c:v>
                </c:pt>
              </c:strCache>
            </c:strRef>
          </c:cat>
          <c:val>
            <c:numRef>
              <c:f>(Population!$C$257,Population!$E$257,Population!$G$257)</c:f>
              <c:numCache>
                <c:formatCode>#,##0.0%</c:formatCode>
                <c:ptCount val="3"/>
                <c:pt idx="0">
                  <c:v>0.20006007810153198</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Selma</c:v>
                </c:pt>
                <c:pt idx="1">
                  <c:v>Fresno County</c:v>
                </c:pt>
                <c:pt idx="2">
                  <c:v>California</c:v>
                </c:pt>
              </c:strCache>
            </c:strRef>
          </c:cat>
          <c:val>
            <c:numRef>
              <c:f>(Population!$C$258,Population!$E$258,Population!$G$258)</c:f>
              <c:numCache>
                <c:formatCode>#,##0.0%</c:formatCode>
                <c:ptCount val="3"/>
                <c:pt idx="0">
                  <c:v>0.22619405226794834</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Selma</c:v>
                </c:pt>
                <c:pt idx="1">
                  <c:v>Fresno County</c:v>
                </c:pt>
                <c:pt idx="2">
                  <c:v>California</c:v>
                </c:pt>
              </c:strCache>
            </c:strRef>
          </c:cat>
          <c:val>
            <c:numRef>
              <c:f>(Population!$C$259,Population!$E$259,Population!$G$259)</c:f>
              <c:numCache>
                <c:formatCode>#,##0.0%</c:formatCode>
                <c:ptCount val="3"/>
                <c:pt idx="0">
                  <c:v>0.22409131871432864</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Selma</c:v>
                </c:pt>
                <c:pt idx="1">
                  <c:v>Fresno County</c:v>
                </c:pt>
                <c:pt idx="2">
                  <c:v>California</c:v>
                </c:pt>
              </c:strCache>
            </c:strRef>
          </c:cat>
          <c:val>
            <c:numRef>
              <c:f>(Population!$C$260,Population!$E$260,Population!$G$260)</c:f>
              <c:numCache>
                <c:formatCode>#,##0.0%</c:formatCode>
                <c:ptCount val="3"/>
                <c:pt idx="0">
                  <c:v>0.18223690798037448</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Selma</c:v>
                </c:pt>
                <c:pt idx="1">
                  <c:v>Fresno County</c:v>
                </c:pt>
                <c:pt idx="2">
                  <c:v>California</c:v>
                </c:pt>
              </c:strCache>
            </c:strRef>
          </c:cat>
          <c:val>
            <c:numRef>
              <c:f>(Population!$C$261,Population!$E$261,Population!$G$261)</c:f>
              <c:numCache>
                <c:formatCode>#,##0.0%</c:formatCode>
                <c:ptCount val="3"/>
                <c:pt idx="0">
                  <c:v>0.16741764293581657</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Selma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2.0169252468265161E-2</c:v>
                </c:pt>
                <c:pt idx="1">
                  <c:v>2.0310296191819465E-2</c:v>
                </c:pt>
                <c:pt idx="2">
                  <c:v>0.95952045133991537</c:v>
                </c:pt>
                <c:pt idx="3">
                  <c:v>5.3453947368421052E-2</c:v>
                </c:pt>
                <c:pt idx="4">
                  <c:v>3.9336622807017545E-2</c:v>
                </c:pt>
                <c:pt idx="5">
                  <c:v>0.90720942982456143</c:v>
                </c:pt>
                <c:pt idx="6">
                  <c:v>0.16800920598388952</c:v>
                </c:pt>
                <c:pt idx="7">
                  <c:v>0.26083621020329883</c:v>
                </c:pt>
                <c:pt idx="8">
                  <c:v>0.5711545838128117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Selma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143</c:v>
                      </c:pt>
                      <c:pt idx="1">
                        <c:v>144</c:v>
                      </c:pt>
                      <c:pt idx="2">
                        <c:v>6803</c:v>
                      </c:pt>
                      <c:pt idx="3">
                        <c:v>780</c:v>
                      </c:pt>
                      <c:pt idx="4">
                        <c:v>574</c:v>
                      </c:pt>
                      <c:pt idx="5">
                        <c:v>13238</c:v>
                      </c:pt>
                      <c:pt idx="6">
                        <c:v>438</c:v>
                      </c:pt>
                      <c:pt idx="7">
                        <c:v>680</c:v>
                      </c:pt>
                      <c:pt idx="8">
                        <c:v>1489</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0.69828097213989326</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0.30171902786010668</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0.54668930390492365</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0.29796264855687604</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0.15534804753820033</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0.7210216110019646</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0.26915520628683692</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Selma</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9.823182711198428E-3</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34" t="s">
        <v>2479</v>
      </c>
      <c r="B1" s="334"/>
      <c r="C1" s="334"/>
      <c r="D1" s="334"/>
      <c r="E1" s="334"/>
      <c r="F1" s="334"/>
      <c r="G1" s="334"/>
      <c r="H1"/>
      <c r="I1"/>
    </row>
    <row r="2" spans="1:9" x14ac:dyDescent="0.3">
      <c r="A2" s="78" t="s">
        <v>0</v>
      </c>
      <c r="B2" s="269" t="s">
        <v>1117</v>
      </c>
      <c r="C2" s="335"/>
      <c r="D2" s="335"/>
      <c r="E2" s="335"/>
      <c r="F2" s="335"/>
      <c r="G2" s="335"/>
    </row>
    <row r="3" spans="1:9" x14ac:dyDescent="0.3">
      <c r="A3" s="78" t="s">
        <v>2</v>
      </c>
      <c r="B3" s="269" t="s">
        <v>3</v>
      </c>
      <c r="C3" s="335"/>
      <c r="D3" s="335"/>
      <c r="E3" s="335"/>
      <c r="F3" s="335"/>
      <c r="G3" s="335"/>
    </row>
    <row r="4" spans="1:9" ht="3.6" customHeight="1" x14ac:dyDescent="0.3"/>
    <row r="5" spans="1:9" ht="28.2" customHeight="1" x14ac:dyDescent="0.3">
      <c r="B5" s="338" t="s">
        <v>4</v>
      </c>
      <c r="C5" s="33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Selma. It was prepared as part of the San Joaquin Valley (SJV) Regional Early Action Project (REAP) report Taking Stock: A Comprehensive Housing Report for the San Joaquin Valley in 2022.</v>
      </c>
      <c r="D5" s="337"/>
      <c r="E5" s="337"/>
      <c r="F5" s="337"/>
      <c r="G5" s="337"/>
    </row>
    <row r="6" spans="1:9" ht="28.95" customHeight="1" x14ac:dyDescent="0.3">
      <c r="B6" s="339"/>
      <c r="C6" s="332" t="s">
        <v>2562</v>
      </c>
      <c r="D6" s="337"/>
      <c r="E6" s="337"/>
      <c r="F6" s="337"/>
      <c r="G6" s="337"/>
    </row>
    <row r="7" spans="1:9" ht="71.400000000000006" customHeight="1" x14ac:dyDescent="0.3">
      <c r="B7" s="339"/>
      <c r="C7" s="332" t="s">
        <v>2563</v>
      </c>
      <c r="D7" s="333"/>
      <c r="E7" s="333"/>
      <c r="F7" s="333"/>
      <c r="G7" s="333"/>
    </row>
    <row r="8" spans="1:9" ht="31.8" customHeight="1" x14ac:dyDescent="0.3">
      <c r="B8" s="339"/>
      <c r="C8" s="332" t="s">
        <v>2561</v>
      </c>
      <c r="D8" s="333"/>
      <c r="E8" s="333"/>
      <c r="F8" s="333"/>
      <c r="G8" s="333"/>
    </row>
    <row r="9" spans="1:9" ht="28.95" customHeight="1" x14ac:dyDescent="0.3">
      <c r="B9" s="339"/>
      <c r="C9" s="340" t="s">
        <v>2582</v>
      </c>
      <c r="D9" s="333"/>
      <c r="E9" s="333"/>
      <c r="F9" s="333"/>
      <c r="G9" s="333"/>
    </row>
    <row r="10" spans="1:9" ht="5.4" customHeight="1" x14ac:dyDescent="0.3">
      <c r="B10" s="38"/>
      <c r="C10" s="100"/>
      <c r="D10" s="100"/>
      <c r="E10" s="100"/>
      <c r="F10" s="100"/>
      <c r="G10" s="100"/>
    </row>
    <row r="11" spans="1:9" ht="18" customHeight="1" x14ac:dyDescent="0.3">
      <c r="B11" s="325" t="s">
        <v>5</v>
      </c>
      <c r="C11" s="326"/>
      <c r="D11" s="326"/>
      <c r="E11" s="326"/>
      <c r="F11" s="326"/>
      <c r="G11" s="326"/>
    </row>
    <row r="12" spans="1:9" x14ac:dyDescent="0.3">
      <c r="B12" s="34"/>
    </row>
    <row r="13" spans="1:9" ht="28.8" x14ac:dyDescent="0.3">
      <c r="B13" s="34"/>
      <c r="C13" s="99" t="s">
        <v>6</v>
      </c>
      <c r="D13" s="99" t="s">
        <v>2477</v>
      </c>
      <c r="E13" s="99" t="s">
        <v>2478</v>
      </c>
      <c r="F13" s="99" t="s">
        <v>2468</v>
      </c>
      <c r="G13" s="238" t="s">
        <v>7</v>
      </c>
    </row>
    <row r="14" spans="1:9" x14ac:dyDescent="0.3">
      <c r="B14" s="312" t="s">
        <v>8</v>
      </c>
      <c r="C14" s="171" t="s">
        <v>9</v>
      </c>
      <c r="D14" s="172" t="s">
        <v>10</v>
      </c>
      <c r="E14" s="26" t="s">
        <v>11</v>
      </c>
      <c r="F14" s="188"/>
      <c r="G14" s="239"/>
    </row>
    <row r="15" spans="1:9" ht="28.8" x14ac:dyDescent="0.3">
      <c r="B15" s="313"/>
      <c r="C15" s="173" t="s">
        <v>12</v>
      </c>
      <c r="D15" s="94" t="s">
        <v>10</v>
      </c>
      <c r="E15" s="26" t="s">
        <v>13</v>
      </c>
      <c r="G15" s="240" t="s">
        <v>14</v>
      </c>
    </row>
    <row r="16" spans="1:9" x14ac:dyDescent="0.3">
      <c r="B16" s="313"/>
      <c r="C16" s="173" t="s">
        <v>15</v>
      </c>
      <c r="D16" s="94" t="s">
        <v>10</v>
      </c>
      <c r="E16" s="26" t="s">
        <v>11</v>
      </c>
      <c r="G16" s="241"/>
    </row>
    <row r="17" spans="2:7" x14ac:dyDescent="0.3">
      <c r="B17" s="313"/>
      <c r="C17" s="173" t="s">
        <v>16</v>
      </c>
      <c r="D17" s="94" t="s">
        <v>10</v>
      </c>
      <c r="E17" s="26" t="s">
        <v>11</v>
      </c>
      <c r="G17" s="240" t="s">
        <v>17</v>
      </c>
    </row>
    <row r="18" spans="2:7" x14ac:dyDescent="0.3">
      <c r="B18" s="313"/>
      <c r="C18" s="173" t="s">
        <v>18</v>
      </c>
      <c r="D18" s="94" t="s">
        <v>10</v>
      </c>
      <c r="E18" s="26" t="s">
        <v>11</v>
      </c>
      <c r="G18" s="241"/>
    </row>
    <row r="19" spans="2:7" x14ac:dyDescent="0.3">
      <c r="B19" s="313"/>
      <c r="C19" s="173" t="s">
        <v>19</v>
      </c>
      <c r="D19" s="94" t="s">
        <v>10</v>
      </c>
      <c r="E19" s="26" t="s">
        <v>11</v>
      </c>
      <c r="G19" s="241"/>
    </row>
    <row r="20" spans="2:7" ht="28.8" x14ac:dyDescent="0.3">
      <c r="B20" s="313"/>
      <c r="C20" s="174" t="s">
        <v>20</v>
      </c>
      <c r="D20" s="94" t="s">
        <v>10</v>
      </c>
      <c r="E20" s="26" t="s">
        <v>13</v>
      </c>
      <c r="G20" s="240" t="s">
        <v>21</v>
      </c>
    </row>
    <row r="21" spans="2:7" x14ac:dyDescent="0.3">
      <c r="B21" s="313"/>
      <c r="C21" s="175" t="s">
        <v>22</v>
      </c>
      <c r="D21" s="94" t="s">
        <v>10</v>
      </c>
      <c r="E21" s="26" t="s">
        <v>13</v>
      </c>
      <c r="G21" s="242"/>
    </row>
    <row r="22" spans="2:7" ht="28.8" x14ac:dyDescent="0.3">
      <c r="B22" s="313"/>
      <c r="C22" s="176" t="s">
        <v>23</v>
      </c>
      <c r="D22" s="94" t="s">
        <v>24</v>
      </c>
      <c r="E22" s="26" t="s">
        <v>11</v>
      </c>
      <c r="G22" s="242"/>
    </row>
    <row r="23" spans="2:7" ht="28.8" x14ac:dyDescent="0.3">
      <c r="B23" s="313"/>
      <c r="C23" s="176" t="s">
        <v>25</v>
      </c>
      <c r="D23" s="94" t="s">
        <v>24</v>
      </c>
      <c r="E23" s="26" t="s">
        <v>11</v>
      </c>
      <c r="G23" s="243" t="s">
        <v>26</v>
      </c>
    </row>
    <row r="24" spans="2:7" ht="28.8" x14ac:dyDescent="0.3">
      <c r="B24" s="313"/>
      <c r="C24" s="176" t="s">
        <v>27</v>
      </c>
      <c r="D24" s="94" t="s">
        <v>24</v>
      </c>
      <c r="E24" s="26" t="s">
        <v>11</v>
      </c>
      <c r="G24" s="243" t="s">
        <v>28</v>
      </c>
    </row>
    <row r="25" spans="2:7" ht="28.8" x14ac:dyDescent="0.3">
      <c r="B25" s="313"/>
      <c r="C25" s="176" t="s">
        <v>29</v>
      </c>
      <c r="D25" s="94" t="s">
        <v>30</v>
      </c>
      <c r="E25" s="26" t="s">
        <v>11</v>
      </c>
      <c r="G25" s="243"/>
    </row>
    <row r="26" spans="2:7" ht="28.8" x14ac:dyDescent="0.3">
      <c r="B26" s="313"/>
      <c r="C26" s="176" t="s">
        <v>31</v>
      </c>
      <c r="D26" s="94" t="s">
        <v>30</v>
      </c>
      <c r="E26" s="26" t="s">
        <v>13</v>
      </c>
      <c r="G26" s="243"/>
    </row>
    <row r="27" spans="2:7" ht="28.8" x14ac:dyDescent="0.3">
      <c r="B27" s="313"/>
      <c r="C27" s="176" t="s">
        <v>32</v>
      </c>
      <c r="D27" s="94" t="s">
        <v>10</v>
      </c>
      <c r="E27" s="26" t="s">
        <v>11</v>
      </c>
      <c r="G27" s="242"/>
    </row>
    <row r="28" spans="2:7" ht="28.8" x14ac:dyDescent="0.3">
      <c r="B28" s="313"/>
      <c r="C28" s="319" t="s">
        <v>33</v>
      </c>
      <c r="D28" s="94" t="s">
        <v>10</v>
      </c>
      <c r="E28" s="26" t="s">
        <v>11</v>
      </c>
      <c r="G28" s="243" t="s">
        <v>34</v>
      </c>
    </row>
    <row r="29" spans="2:7" ht="28.8" x14ac:dyDescent="0.3">
      <c r="B29" s="313"/>
      <c r="C29" s="320"/>
      <c r="D29" s="94" t="s">
        <v>10</v>
      </c>
      <c r="E29" s="26" t="s">
        <v>13</v>
      </c>
      <c r="G29" s="243" t="s">
        <v>35</v>
      </c>
    </row>
    <row r="30" spans="2:7" ht="28.8" x14ac:dyDescent="0.3">
      <c r="B30" s="313"/>
      <c r="C30" s="176" t="s">
        <v>36</v>
      </c>
      <c r="D30" s="94" t="s">
        <v>10</v>
      </c>
      <c r="E30" s="26" t="s">
        <v>13</v>
      </c>
      <c r="G30" s="243" t="s">
        <v>37</v>
      </c>
    </row>
    <row r="31" spans="2:7" ht="43.2" x14ac:dyDescent="0.3">
      <c r="B31" s="313"/>
      <c r="C31" s="176" t="s">
        <v>2495</v>
      </c>
      <c r="D31" s="94" t="s">
        <v>38</v>
      </c>
      <c r="E31" s="26" t="s">
        <v>11</v>
      </c>
      <c r="F31" s="26" t="s">
        <v>2564</v>
      </c>
      <c r="G31" s="243"/>
    </row>
    <row r="32" spans="2:7" ht="43.8" thickBot="1" x14ac:dyDescent="0.35">
      <c r="B32" s="313"/>
      <c r="C32" s="177" t="s">
        <v>2496</v>
      </c>
      <c r="D32" s="178" t="s">
        <v>38</v>
      </c>
      <c r="E32" s="233" t="s">
        <v>11</v>
      </c>
      <c r="F32" s="189" t="s">
        <v>2565</v>
      </c>
      <c r="G32" s="244"/>
    </row>
    <row r="33" spans="2:7" x14ac:dyDescent="0.3">
      <c r="B33"/>
      <c r="C33" s="147"/>
      <c r="G33" s="147"/>
    </row>
    <row r="34" spans="2:7" ht="29.4" thickBot="1" x14ac:dyDescent="0.35">
      <c r="B34" s="159"/>
      <c r="C34" s="143" t="s">
        <v>6</v>
      </c>
      <c r="D34" s="143" t="s">
        <v>2477</v>
      </c>
      <c r="E34" s="143" t="s">
        <v>2478</v>
      </c>
      <c r="F34" s="143" t="s">
        <v>2468</v>
      </c>
      <c r="G34" s="245" t="s">
        <v>7</v>
      </c>
    </row>
    <row r="35" spans="2:7" ht="28.8" x14ac:dyDescent="0.3">
      <c r="B35" s="317" t="s">
        <v>39</v>
      </c>
      <c r="C35" s="148" t="s">
        <v>40</v>
      </c>
      <c r="D35" s="167" t="s">
        <v>41</v>
      </c>
      <c r="E35" s="26" t="s">
        <v>13</v>
      </c>
      <c r="F35" s="192"/>
      <c r="G35" s="246" t="s">
        <v>42</v>
      </c>
    </row>
    <row r="36" spans="2:7" x14ac:dyDescent="0.3">
      <c r="B36" s="318"/>
      <c r="C36" s="149" t="s">
        <v>43</v>
      </c>
      <c r="D36" s="94" t="s">
        <v>41</v>
      </c>
      <c r="E36" s="26" t="s">
        <v>11</v>
      </c>
      <c r="G36" s="247" t="s">
        <v>44</v>
      </c>
    </row>
    <row r="37" spans="2:7" ht="28.8" x14ac:dyDescent="0.3">
      <c r="B37" s="318"/>
      <c r="C37" s="149" t="s">
        <v>45</v>
      </c>
      <c r="D37" s="94" t="s">
        <v>46</v>
      </c>
      <c r="E37" s="26" t="s">
        <v>11</v>
      </c>
      <c r="G37" s="247" t="s">
        <v>47</v>
      </c>
    </row>
    <row r="38" spans="2:7" ht="28.8" x14ac:dyDescent="0.3">
      <c r="B38" s="318"/>
      <c r="C38" s="149" t="s">
        <v>48</v>
      </c>
      <c r="D38" s="94" t="s">
        <v>46</v>
      </c>
      <c r="E38" s="26" t="s">
        <v>11</v>
      </c>
      <c r="G38" s="247"/>
    </row>
    <row r="39" spans="2:7" x14ac:dyDescent="0.3">
      <c r="B39" s="318"/>
      <c r="C39" s="149" t="s">
        <v>49</v>
      </c>
      <c r="D39" s="94" t="s">
        <v>41</v>
      </c>
      <c r="E39" s="26" t="s">
        <v>11</v>
      </c>
      <c r="G39" s="248"/>
    </row>
    <row r="40" spans="2:7" x14ac:dyDescent="0.3">
      <c r="B40" s="318"/>
      <c r="C40" s="149" t="s">
        <v>50</v>
      </c>
      <c r="D40" s="94" t="s">
        <v>51</v>
      </c>
      <c r="E40" s="26" t="s">
        <v>11</v>
      </c>
      <c r="G40" s="248"/>
    </row>
    <row r="41" spans="2:7" ht="28.8" x14ac:dyDescent="0.3">
      <c r="B41" s="318"/>
      <c r="C41" s="149" t="s">
        <v>52</v>
      </c>
      <c r="D41" s="94" t="s">
        <v>51</v>
      </c>
      <c r="E41" s="26" t="s">
        <v>13</v>
      </c>
      <c r="G41" s="247" t="s">
        <v>53</v>
      </c>
    </row>
    <row r="42" spans="2:7" ht="28.8" x14ac:dyDescent="0.3">
      <c r="B42" s="318"/>
      <c r="C42" s="234" t="s">
        <v>54</v>
      </c>
      <c r="D42" s="94" t="s">
        <v>55</v>
      </c>
      <c r="E42" s="26" t="s">
        <v>11</v>
      </c>
      <c r="F42" s="26" t="s">
        <v>2566</v>
      </c>
      <c r="G42" s="247"/>
    </row>
    <row r="43" spans="2:7" ht="28.8" x14ac:dyDescent="0.3">
      <c r="B43" s="318"/>
      <c r="C43" s="149" t="s">
        <v>56</v>
      </c>
      <c r="D43" s="94" t="s">
        <v>57</v>
      </c>
      <c r="E43" s="26" t="s">
        <v>11</v>
      </c>
      <c r="F43" s="26" t="s">
        <v>2566</v>
      </c>
      <c r="G43" s="247"/>
    </row>
    <row r="44" spans="2:7" x14ac:dyDescent="0.3">
      <c r="B44" s="318"/>
      <c r="C44" s="235" t="s">
        <v>58</v>
      </c>
      <c r="D44" s="94" t="s">
        <v>57</v>
      </c>
      <c r="E44" s="26" t="s">
        <v>11</v>
      </c>
      <c r="G44" s="247"/>
    </row>
    <row r="45" spans="2:7" ht="28.8" x14ac:dyDescent="0.3">
      <c r="B45" s="318"/>
      <c r="C45" s="149" t="s">
        <v>59</v>
      </c>
      <c r="D45" s="94" t="s">
        <v>57</v>
      </c>
      <c r="E45" s="26" t="s">
        <v>11</v>
      </c>
      <c r="F45" s="26" t="s">
        <v>2566</v>
      </c>
      <c r="G45" s="247"/>
    </row>
    <row r="46" spans="2:7" ht="28.8" x14ac:dyDescent="0.3">
      <c r="B46" s="318"/>
      <c r="C46" s="149" t="s">
        <v>60</v>
      </c>
      <c r="D46" s="94" t="s">
        <v>57</v>
      </c>
      <c r="E46" s="26" t="s">
        <v>11</v>
      </c>
      <c r="G46" s="247"/>
    </row>
    <row r="47" spans="2:7" x14ac:dyDescent="0.3">
      <c r="B47" s="318"/>
      <c r="C47" s="149" t="s">
        <v>61</v>
      </c>
      <c r="D47" s="94" t="s">
        <v>62</v>
      </c>
      <c r="E47" s="26" t="s">
        <v>11</v>
      </c>
      <c r="G47" s="247" t="s">
        <v>63</v>
      </c>
    </row>
    <row r="48" spans="2:7" x14ac:dyDescent="0.3">
      <c r="B48" s="318"/>
      <c r="C48" s="149" t="s">
        <v>64</v>
      </c>
      <c r="D48" s="94" t="s">
        <v>62</v>
      </c>
      <c r="E48" s="26" t="s">
        <v>11</v>
      </c>
      <c r="G48" s="247" t="s">
        <v>65</v>
      </c>
    </row>
    <row r="49" spans="2:7" ht="28.8" x14ac:dyDescent="0.3">
      <c r="B49" s="318"/>
      <c r="C49" s="149" t="s">
        <v>66</v>
      </c>
      <c r="D49" s="94" t="s">
        <v>62</v>
      </c>
      <c r="E49" s="26" t="s">
        <v>13</v>
      </c>
      <c r="G49" s="247" t="s">
        <v>67</v>
      </c>
    </row>
    <row r="50" spans="2:7" x14ac:dyDescent="0.3">
      <c r="B50" s="318"/>
      <c r="C50" s="168" t="s">
        <v>68</v>
      </c>
      <c r="D50" s="94" t="s">
        <v>69</v>
      </c>
      <c r="E50" s="26" t="s">
        <v>11</v>
      </c>
      <c r="G50" s="249"/>
    </row>
    <row r="51" spans="2:7" x14ac:dyDescent="0.3">
      <c r="B51" s="318"/>
      <c r="C51" s="168" t="s">
        <v>70</v>
      </c>
      <c r="D51" s="94" t="s">
        <v>69</v>
      </c>
      <c r="E51" s="26" t="s">
        <v>11</v>
      </c>
      <c r="G51" s="249"/>
    </row>
    <row r="52" spans="2:7" ht="28.8" x14ac:dyDescent="0.3">
      <c r="B52" s="318"/>
      <c r="C52" s="168" t="s">
        <v>71</v>
      </c>
      <c r="D52" s="94" t="s">
        <v>72</v>
      </c>
      <c r="E52" s="26" t="s">
        <v>2480</v>
      </c>
      <c r="F52" s="26" t="s">
        <v>2567</v>
      </c>
      <c r="G52" s="249" t="s">
        <v>73</v>
      </c>
    </row>
    <row r="53" spans="2:7" ht="28.8" x14ac:dyDescent="0.3">
      <c r="B53" s="318"/>
      <c r="C53" s="168" t="s">
        <v>74</v>
      </c>
      <c r="D53" s="94"/>
      <c r="E53" s="26" t="s">
        <v>2480</v>
      </c>
      <c r="F53" s="26" t="s">
        <v>2567</v>
      </c>
      <c r="G53" s="249"/>
    </row>
    <row r="54" spans="2:7" ht="43.2" x14ac:dyDescent="0.3">
      <c r="B54" s="318"/>
      <c r="C54" s="168" t="s">
        <v>2467</v>
      </c>
      <c r="D54" s="94" t="s">
        <v>72</v>
      </c>
      <c r="E54" s="26" t="s">
        <v>2480</v>
      </c>
      <c r="F54" s="26" t="s">
        <v>2567</v>
      </c>
      <c r="G54" s="249" t="s">
        <v>75</v>
      </c>
    </row>
    <row r="55" spans="2:7" ht="28.8" x14ac:dyDescent="0.3">
      <c r="B55" s="318"/>
      <c r="C55" s="168" t="s">
        <v>76</v>
      </c>
      <c r="D55" s="94" t="s">
        <v>55</v>
      </c>
      <c r="E55" s="26" t="s">
        <v>11</v>
      </c>
      <c r="F55" s="26" t="s">
        <v>2566</v>
      </c>
      <c r="G55" s="250"/>
    </row>
    <row r="56" spans="2:7" ht="28.8" x14ac:dyDescent="0.3">
      <c r="B56" s="318"/>
      <c r="C56" s="168" t="s">
        <v>77</v>
      </c>
      <c r="D56" s="94" t="s">
        <v>55</v>
      </c>
      <c r="E56" s="26" t="s">
        <v>11</v>
      </c>
      <c r="F56" s="26" t="s">
        <v>2566</v>
      </c>
      <c r="G56" s="249" t="s">
        <v>78</v>
      </c>
    </row>
    <row r="57" spans="2:7" ht="28.8" x14ac:dyDescent="0.3">
      <c r="B57" s="318"/>
      <c r="C57" s="168" t="s">
        <v>79</v>
      </c>
      <c r="D57" s="94" t="s">
        <v>72</v>
      </c>
      <c r="E57" s="26" t="s">
        <v>2480</v>
      </c>
      <c r="F57" s="26" t="s">
        <v>2567</v>
      </c>
      <c r="G57" s="250"/>
    </row>
    <row r="58" spans="2:7" ht="28.8" x14ac:dyDescent="0.3">
      <c r="B58" s="318"/>
      <c r="C58" s="168" t="s">
        <v>80</v>
      </c>
      <c r="D58" s="94" t="s">
        <v>72</v>
      </c>
      <c r="E58" s="26" t="s">
        <v>2480</v>
      </c>
      <c r="F58" s="26" t="s">
        <v>2567</v>
      </c>
      <c r="G58" s="249" t="s">
        <v>81</v>
      </c>
    </row>
    <row r="59" spans="2:7" ht="28.8" x14ac:dyDescent="0.3">
      <c r="B59" s="318"/>
      <c r="C59" s="168" t="s">
        <v>82</v>
      </c>
      <c r="D59" s="94" t="s">
        <v>72</v>
      </c>
      <c r="E59" s="26" t="s">
        <v>2480</v>
      </c>
      <c r="F59" s="26" t="s">
        <v>2567</v>
      </c>
      <c r="G59" s="249" t="s">
        <v>83</v>
      </c>
    </row>
    <row r="60" spans="2:7" ht="28.8" x14ac:dyDescent="0.3">
      <c r="B60" s="318"/>
      <c r="C60" s="168" t="s">
        <v>84</v>
      </c>
      <c r="D60" s="94" t="s">
        <v>55</v>
      </c>
      <c r="E60" s="26" t="s">
        <v>11</v>
      </c>
      <c r="F60" s="26" t="s">
        <v>2566</v>
      </c>
      <c r="G60" s="250"/>
    </row>
    <row r="61" spans="2:7" ht="28.8" x14ac:dyDescent="0.3">
      <c r="B61" s="318"/>
      <c r="C61" s="168" t="s">
        <v>85</v>
      </c>
      <c r="D61" s="94" t="s">
        <v>55</v>
      </c>
      <c r="E61" s="26" t="s">
        <v>13</v>
      </c>
      <c r="F61" s="26" t="s">
        <v>2566</v>
      </c>
      <c r="G61" s="249" t="s">
        <v>86</v>
      </c>
    </row>
    <row r="62" spans="2:7" ht="28.8" x14ac:dyDescent="0.3">
      <c r="B62" s="318"/>
      <c r="C62" s="149" t="s">
        <v>87</v>
      </c>
      <c r="D62" s="94" t="s">
        <v>88</v>
      </c>
      <c r="E62" s="26" t="s">
        <v>13</v>
      </c>
      <c r="F62" s="26" t="s">
        <v>2568</v>
      </c>
      <c r="G62" s="250"/>
    </row>
    <row r="63" spans="2:7" ht="28.8" x14ac:dyDescent="0.3">
      <c r="B63" s="318"/>
      <c r="C63" s="149" t="s">
        <v>89</v>
      </c>
      <c r="D63" s="94" t="s">
        <v>88</v>
      </c>
      <c r="E63" s="26" t="s">
        <v>13</v>
      </c>
      <c r="F63" s="26" t="s">
        <v>2568</v>
      </c>
      <c r="G63" s="249" t="s">
        <v>89</v>
      </c>
    </row>
    <row r="64" spans="2:7" ht="28.8" x14ac:dyDescent="0.3">
      <c r="B64" s="318"/>
      <c r="C64" s="149" t="s">
        <v>90</v>
      </c>
      <c r="D64" s="94" t="s">
        <v>88</v>
      </c>
      <c r="E64" s="26" t="s">
        <v>13</v>
      </c>
      <c r="F64" s="26" t="s">
        <v>2568</v>
      </c>
      <c r="G64" s="249" t="s">
        <v>90</v>
      </c>
    </row>
    <row r="65" spans="2:7" ht="29.4" thickBot="1" x14ac:dyDescent="0.35">
      <c r="B65" s="318"/>
      <c r="C65" s="150" t="s">
        <v>91</v>
      </c>
      <c r="D65" s="170" t="s">
        <v>88</v>
      </c>
      <c r="E65" s="193" t="s">
        <v>13</v>
      </c>
      <c r="F65" s="193" t="s">
        <v>2568</v>
      </c>
      <c r="G65" s="251" t="s">
        <v>91</v>
      </c>
    </row>
    <row r="66" spans="2:7" x14ac:dyDescent="0.3">
      <c r="B66"/>
      <c r="G66" s="26"/>
    </row>
    <row r="67" spans="2:7" ht="29.4" thickBot="1" x14ac:dyDescent="0.35">
      <c r="B67" s="155"/>
      <c r="C67" s="144" t="s">
        <v>6</v>
      </c>
      <c r="D67" s="144" t="s">
        <v>2477</v>
      </c>
      <c r="E67" s="144" t="s">
        <v>2478</v>
      </c>
      <c r="F67" s="144" t="s">
        <v>2468</v>
      </c>
      <c r="G67" s="252" t="s">
        <v>7</v>
      </c>
    </row>
    <row r="68" spans="2:7" x14ac:dyDescent="0.3">
      <c r="B68" s="306" t="s">
        <v>92</v>
      </c>
      <c r="C68" s="161" t="s">
        <v>93</v>
      </c>
      <c r="D68" s="162" t="s">
        <v>51</v>
      </c>
      <c r="E68" s="26" t="s">
        <v>11</v>
      </c>
      <c r="G68" s="253"/>
    </row>
    <row r="69" spans="2:7" ht="28.8" x14ac:dyDescent="0.3">
      <c r="B69" s="307"/>
      <c r="C69" s="163" t="s">
        <v>94</v>
      </c>
      <c r="D69" s="94" t="s">
        <v>95</v>
      </c>
      <c r="E69" s="26" t="s">
        <v>2480</v>
      </c>
      <c r="F69" s="26" t="s">
        <v>2567</v>
      </c>
      <c r="G69" s="254" t="s">
        <v>96</v>
      </c>
    </row>
    <row r="70" spans="2:7" ht="43.2" x14ac:dyDescent="0.3">
      <c r="B70" s="307"/>
      <c r="C70" s="163" t="s">
        <v>97</v>
      </c>
      <c r="D70" s="94" t="s">
        <v>95</v>
      </c>
      <c r="E70" s="26" t="s">
        <v>2480</v>
      </c>
      <c r="F70" s="26" t="s">
        <v>2567</v>
      </c>
      <c r="G70" s="254" t="s">
        <v>2551</v>
      </c>
    </row>
    <row r="71" spans="2:7" ht="28.8" x14ac:dyDescent="0.3">
      <c r="B71" s="307"/>
      <c r="C71" s="163" t="s">
        <v>98</v>
      </c>
      <c r="D71" s="94" t="s">
        <v>51</v>
      </c>
      <c r="E71" s="26" t="s">
        <v>2480</v>
      </c>
      <c r="G71" s="254" t="s">
        <v>99</v>
      </c>
    </row>
    <row r="72" spans="2:7" x14ac:dyDescent="0.3">
      <c r="B72" s="307"/>
      <c r="C72" s="164" t="s">
        <v>100</v>
      </c>
      <c r="D72" s="94" t="s">
        <v>51</v>
      </c>
      <c r="E72" s="26" t="s">
        <v>11</v>
      </c>
      <c r="G72" s="255"/>
    </row>
    <row r="73" spans="2:7" ht="28.8" x14ac:dyDescent="0.3">
      <c r="B73" s="307"/>
      <c r="C73" s="164" t="s">
        <v>101</v>
      </c>
      <c r="D73" s="94" t="s">
        <v>51</v>
      </c>
      <c r="E73" s="26" t="s">
        <v>2480</v>
      </c>
      <c r="G73" s="254" t="s">
        <v>102</v>
      </c>
    </row>
    <row r="74" spans="2:7" ht="28.8" x14ac:dyDescent="0.3">
      <c r="B74" s="307"/>
      <c r="C74" s="164" t="s">
        <v>103</v>
      </c>
      <c r="D74" s="94" t="s">
        <v>51</v>
      </c>
      <c r="E74" s="26" t="s">
        <v>11</v>
      </c>
      <c r="G74" s="254" t="s">
        <v>104</v>
      </c>
    </row>
    <row r="75" spans="2:7" ht="28.8" x14ac:dyDescent="0.3">
      <c r="B75" s="307"/>
      <c r="C75" s="164" t="s">
        <v>105</v>
      </c>
      <c r="D75" s="94" t="s">
        <v>10</v>
      </c>
      <c r="E75" s="26" t="s">
        <v>2480</v>
      </c>
      <c r="G75" s="254" t="s">
        <v>106</v>
      </c>
    </row>
    <row r="76" spans="2:7" x14ac:dyDescent="0.3">
      <c r="B76" s="307"/>
      <c r="C76" s="163" t="s">
        <v>107</v>
      </c>
      <c r="D76" s="94" t="s">
        <v>10</v>
      </c>
      <c r="E76" s="26" t="s">
        <v>2480</v>
      </c>
      <c r="G76" s="255"/>
    </row>
    <row r="77" spans="2:7" ht="28.8" x14ac:dyDescent="0.3">
      <c r="B77" s="307"/>
      <c r="C77" s="163" t="s">
        <v>108</v>
      </c>
      <c r="D77" s="94" t="s">
        <v>10</v>
      </c>
      <c r="E77" s="26" t="s">
        <v>2480</v>
      </c>
      <c r="G77" s="256" t="s">
        <v>109</v>
      </c>
    </row>
    <row r="78" spans="2:7" ht="28.8" x14ac:dyDescent="0.3">
      <c r="B78" s="307"/>
      <c r="C78" s="163" t="s">
        <v>110</v>
      </c>
      <c r="D78" s="94" t="s">
        <v>10</v>
      </c>
      <c r="E78" s="26" t="s">
        <v>2480</v>
      </c>
      <c r="G78" s="256" t="s">
        <v>111</v>
      </c>
    </row>
    <row r="79" spans="2:7" x14ac:dyDescent="0.3">
      <c r="B79" s="307"/>
      <c r="C79" s="163" t="s">
        <v>112</v>
      </c>
      <c r="D79" s="94" t="s">
        <v>10</v>
      </c>
      <c r="E79" s="26" t="s">
        <v>2480</v>
      </c>
      <c r="G79" s="256" t="s">
        <v>113</v>
      </c>
    </row>
    <row r="80" spans="2:7" ht="15" thickBot="1" x14ac:dyDescent="0.35">
      <c r="B80" s="307"/>
      <c r="C80" s="165" t="s">
        <v>114</v>
      </c>
      <c r="D80" s="166" t="s">
        <v>10</v>
      </c>
      <c r="E80" s="236" t="s">
        <v>2480</v>
      </c>
      <c r="F80" s="191"/>
      <c r="G80" s="257" t="s">
        <v>115</v>
      </c>
    </row>
    <row r="81" spans="2:7" x14ac:dyDescent="0.3">
      <c r="B81" s="34"/>
      <c r="G81" s="26"/>
    </row>
    <row r="82" spans="2:7" ht="29.4" thickBot="1" x14ac:dyDescent="0.35">
      <c r="B82" s="34"/>
      <c r="C82" s="146" t="s">
        <v>6</v>
      </c>
      <c r="D82" s="146" t="s">
        <v>2477</v>
      </c>
      <c r="E82" s="146" t="s">
        <v>2478</v>
      </c>
      <c r="F82" s="146" t="s">
        <v>2468</v>
      </c>
      <c r="G82" s="258" t="s">
        <v>7</v>
      </c>
    </row>
    <row r="83" spans="2:7" ht="14.4" customHeight="1" x14ac:dyDescent="0.3">
      <c r="B83" s="314" t="s">
        <v>116</v>
      </c>
      <c r="C83" s="179" t="s">
        <v>117</v>
      </c>
      <c r="D83" s="180" t="s">
        <v>118</v>
      </c>
      <c r="E83" s="26" t="s">
        <v>11</v>
      </c>
      <c r="F83" s="190"/>
      <c r="G83" s="259"/>
    </row>
    <row r="84" spans="2:7" ht="28.8" x14ac:dyDescent="0.3">
      <c r="B84" s="315"/>
      <c r="C84" s="181" t="s">
        <v>119</v>
      </c>
      <c r="D84" s="94" t="s">
        <v>118</v>
      </c>
      <c r="E84" s="26" t="s">
        <v>11</v>
      </c>
      <c r="G84" s="260" t="s">
        <v>120</v>
      </c>
    </row>
    <row r="85" spans="2:7" x14ac:dyDescent="0.3">
      <c r="B85" s="315"/>
      <c r="C85" s="181" t="s">
        <v>121</v>
      </c>
      <c r="D85" s="94" t="s">
        <v>122</v>
      </c>
      <c r="E85" s="26" t="s">
        <v>11</v>
      </c>
      <c r="G85" s="261"/>
    </row>
    <row r="86" spans="2:7" ht="28.8" x14ac:dyDescent="0.3">
      <c r="B86" s="315"/>
      <c r="C86" s="181" t="s">
        <v>123</v>
      </c>
      <c r="D86" s="94" t="s">
        <v>122</v>
      </c>
      <c r="E86" s="26" t="s">
        <v>11</v>
      </c>
      <c r="G86" s="260" t="s">
        <v>124</v>
      </c>
    </row>
    <row r="87" spans="2:7" ht="28.8" x14ac:dyDescent="0.3">
      <c r="B87" s="315"/>
      <c r="C87" s="181" t="s">
        <v>125</v>
      </c>
      <c r="D87" s="94" t="s">
        <v>126</v>
      </c>
      <c r="E87" s="26" t="s">
        <v>13</v>
      </c>
      <c r="G87" s="260" t="s">
        <v>127</v>
      </c>
    </row>
    <row r="88" spans="2:7" ht="28.8" x14ac:dyDescent="0.3">
      <c r="B88" s="315"/>
      <c r="C88" s="182" t="s">
        <v>2497</v>
      </c>
      <c r="D88" s="94" t="s">
        <v>128</v>
      </c>
      <c r="E88" s="26" t="s">
        <v>11</v>
      </c>
      <c r="G88" s="262" t="s">
        <v>129</v>
      </c>
    </row>
    <row r="89" spans="2:7" ht="57.6" x14ac:dyDescent="0.3">
      <c r="B89" s="315"/>
      <c r="C89" s="182" t="s">
        <v>130</v>
      </c>
      <c r="D89" s="94" t="s">
        <v>128</v>
      </c>
      <c r="E89" s="26" t="s">
        <v>11</v>
      </c>
      <c r="F89" s="26" t="s">
        <v>2569</v>
      </c>
      <c r="G89" s="262"/>
    </row>
    <row r="90" spans="2:7" ht="57.6" x14ac:dyDescent="0.3">
      <c r="B90" s="315"/>
      <c r="C90" s="182" t="s">
        <v>2490</v>
      </c>
      <c r="D90" s="94" t="s">
        <v>128</v>
      </c>
      <c r="E90" s="26" t="s">
        <v>11</v>
      </c>
      <c r="F90" s="26" t="s">
        <v>2569</v>
      </c>
      <c r="G90" s="262" t="s">
        <v>131</v>
      </c>
    </row>
    <row r="91" spans="2:7" ht="57.6" x14ac:dyDescent="0.3">
      <c r="B91" s="315"/>
      <c r="C91" s="182" t="s">
        <v>2489</v>
      </c>
      <c r="D91" s="94" t="s">
        <v>128</v>
      </c>
      <c r="E91" s="26" t="s">
        <v>11</v>
      </c>
      <c r="F91" s="26" t="s">
        <v>2569</v>
      </c>
      <c r="G91" s="262" t="s">
        <v>131</v>
      </c>
    </row>
    <row r="92" spans="2:7" ht="28.8" x14ac:dyDescent="0.3">
      <c r="B92" s="315"/>
      <c r="C92" s="182" t="s">
        <v>132</v>
      </c>
      <c r="D92" s="94" t="s">
        <v>126</v>
      </c>
      <c r="E92" s="26" t="s">
        <v>2480</v>
      </c>
      <c r="G92" s="260" t="s">
        <v>133</v>
      </c>
    </row>
    <row r="93" spans="2:7" ht="28.8" x14ac:dyDescent="0.3">
      <c r="B93" s="315"/>
      <c r="C93" s="182" t="s">
        <v>134</v>
      </c>
      <c r="D93" s="94" t="s">
        <v>135</v>
      </c>
      <c r="E93" s="26" t="s">
        <v>11</v>
      </c>
      <c r="G93" s="262" t="s">
        <v>136</v>
      </c>
    </row>
    <row r="94" spans="2:7" ht="28.8" x14ac:dyDescent="0.3">
      <c r="B94" s="315"/>
      <c r="C94" s="182" t="s">
        <v>137</v>
      </c>
      <c r="D94" s="94" t="s">
        <v>138</v>
      </c>
      <c r="E94" s="26" t="s">
        <v>11</v>
      </c>
      <c r="G94" s="262" t="s">
        <v>139</v>
      </c>
    </row>
    <row r="95" spans="2:7" ht="28.8" x14ac:dyDescent="0.3">
      <c r="B95" s="315"/>
      <c r="C95" s="182" t="s">
        <v>140</v>
      </c>
      <c r="D95" s="94" t="s">
        <v>138</v>
      </c>
      <c r="E95" s="26" t="s">
        <v>11</v>
      </c>
      <c r="G95" s="262"/>
    </row>
    <row r="96" spans="2:7" x14ac:dyDescent="0.3">
      <c r="B96" s="315"/>
      <c r="C96" s="182" t="s">
        <v>141</v>
      </c>
      <c r="D96" s="94" t="s">
        <v>142</v>
      </c>
      <c r="E96" s="26" t="s">
        <v>11</v>
      </c>
      <c r="G96" s="261"/>
    </row>
    <row r="97" spans="2:7" x14ac:dyDescent="0.3">
      <c r="B97" s="315"/>
      <c r="C97" s="182" t="s">
        <v>143</v>
      </c>
      <c r="D97" s="94" t="s">
        <v>142</v>
      </c>
      <c r="E97" s="26" t="s">
        <v>11</v>
      </c>
      <c r="G97" s="260" t="s">
        <v>144</v>
      </c>
    </row>
    <row r="98" spans="2:7" ht="28.8" x14ac:dyDescent="0.3">
      <c r="B98" s="315"/>
      <c r="C98" s="182" t="s">
        <v>145</v>
      </c>
      <c r="D98" s="94" t="s">
        <v>126</v>
      </c>
      <c r="E98" s="26" t="s">
        <v>11</v>
      </c>
      <c r="G98" s="260" t="s">
        <v>146</v>
      </c>
    </row>
    <row r="99" spans="2:7" ht="28.8" x14ac:dyDescent="0.3">
      <c r="B99" s="315"/>
      <c r="C99" s="182" t="s">
        <v>147</v>
      </c>
      <c r="D99" s="94" t="s">
        <v>142</v>
      </c>
      <c r="E99" s="26" t="s">
        <v>2480</v>
      </c>
      <c r="G99" s="262" t="s">
        <v>148</v>
      </c>
    </row>
    <row r="100" spans="2:7" x14ac:dyDescent="0.3">
      <c r="B100" s="315"/>
      <c r="C100" s="182" t="s">
        <v>149</v>
      </c>
      <c r="D100" s="94" t="s">
        <v>142</v>
      </c>
      <c r="E100" s="26" t="s">
        <v>2480</v>
      </c>
      <c r="G100" s="261"/>
    </row>
    <row r="101" spans="2:7" ht="28.8" x14ac:dyDescent="0.3">
      <c r="B101" s="315"/>
      <c r="C101" s="182" t="s">
        <v>150</v>
      </c>
      <c r="D101" s="94" t="s">
        <v>126</v>
      </c>
      <c r="E101" s="26" t="s">
        <v>13</v>
      </c>
      <c r="G101" s="262" t="s">
        <v>151</v>
      </c>
    </row>
    <row r="102" spans="2:7" ht="43.2" x14ac:dyDescent="0.3">
      <c r="B102" s="315"/>
      <c r="C102" s="321" t="s">
        <v>152</v>
      </c>
      <c r="D102" s="94" t="s">
        <v>126</v>
      </c>
      <c r="E102" s="26" t="s">
        <v>11</v>
      </c>
      <c r="F102" s="26" t="s">
        <v>2570</v>
      </c>
      <c r="G102" s="262" t="s">
        <v>153</v>
      </c>
    </row>
    <row r="103" spans="2:7" ht="28.8" x14ac:dyDescent="0.3">
      <c r="B103" s="315"/>
      <c r="C103" s="322"/>
      <c r="D103" s="94" t="s">
        <v>126</v>
      </c>
      <c r="E103" s="26" t="s">
        <v>11</v>
      </c>
      <c r="G103" s="262" t="s">
        <v>154</v>
      </c>
    </row>
    <row r="104" spans="2:7" ht="28.8" x14ac:dyDescent="0.3">
      <c r="B104" s="315"/>
      <c r="C104" s="158" t="s">
        <v>155</v>
      </c>
      <c r="D104" s="94" t="s">
        <v>156</v>
      </c>
      <c r="E104" s="26" t="s">
        <v>11</v>
      </c>
      <c r="G104" s="263"/>
    </row>
    <row r="105" spans="2:7" ht="28.8" x14ac:dyDescent="0.3">
      <c r="B105" s="315"/>
      <c r="C105" s="158" t="s">
        <v>157</v>
      </c>
      <c r="D105" s="94" t="s">
        <v>158</v>
      </c>
      <c r="E105" s="26" t="s">
        <v>11</v>
      </c>
      <c r="F105" s="26" t="s">
        <v>2571</v>
      </c>
      <c r="G105" s="263"/>
    </row>
    <row r="106" spans="2:7" ht="28.8" x14ac:dyDescent="0.3">
      <c r="B106" s="315"/>
      <c r="C106" s="182" t="s">
        <v>159</v>
      </c>
      <c r="D106" s="94" t="s">
        <v>126</v>
      </c>
      <c r="E106" s="26" t="s">
        <v>11</v>
      </c>
      <c r="F106" s="26" t="s">
        <v>2566</v>
      </c>
      <c r="G106" s="261"/>
    </row>
    <row r="107" spans="2:7" ht="28.8" x14ac:dyDescent="0.3">
      <c r="B107" s="316"/>
      <c r="C107" s="323" t="s">
        <v>160</v>
      </c>
      <c r="D107" s="308" t="s">
        <v>126</v>
      </c>
      <c r="E107" s="308" t="s">
        <v>11</v>
      </c>
      <c r="F107" s="308" t="s">
        <v>2566</v>
      </c>
      <c r="G107" s="262" t="s">
        <v>161</v>
      </c>
    </row>
    <row r="108" spans="2:7" ht="28.8" x14ac:dyDescent="0.3">
      <c r="B108" s="315"/>
      <c r="C108" s="308"/>
      <c r="D108" s="308"/>
      <c r="E108" s="308"/>
      <c r="F108" s="308"/>
      <c r="G108" s="262" t="s">
        <v>162</v>
      </c>
    </row>
    <row r="109" spans="2:7" ht="28.8" x14ac:dyDescent="0.3">
      <c r="B109" s="315"/>
      <c r="C109" s="308"/>
      <c r="D109" s="308"/>
      <c r="E109" s="308"/>
      <c r="F109" s="308"/>
      <c r="G109" s="262" t="s">
        <v>163</v>
      </c>
    </row>
    <row r="110" spans="2:7" ht="29.4" thickBot="1" x14ac:dyDescent="0.35">
      <c r="B110" s="315"/>
      <c r="C110" s="309"/>
      <c r="D110" s="309"/>
      <c r="E110" s="324"/>
      <c r="F110" s="309"/>
      <c r="G110" s="264" t="s">
        <v>164</v>
      </c>
    </row>
    <row r="111" spans="2:7" x14ac:dyDescent="0.3">
      <c r="B111" s="34"/>
      <c r="G111" s="26"/>
    </row>
    <row r="112" spans="2:7" ht="15" thickBot="1" x14ac:dyDescent="0.35">
      <c r="B112" s="34"/>
      <c r="C112" s="265" t="s">
        <v>165</v>
      </c>
      <c r="D112" s="327" t="s">
        <v>166</v>
      </c>
      <c r="E112" s="327"/>
      <c r="F112" s="327" t="s">
        <v>167</v>
      </c>
      <c r="G112" s="328"/>
    </row>
    <row r="113" spans="2:7" ht="28.95" customHeight="1" x14ac:dyDescent="0.3">
      <c r="B113" s="310" t="s">
        <v>168</v>
      </c>
      <c r="C113" s="329" t="s">
        <v>169</v>
      </c>
      <c r="D113" s="330"/>
      <c r="E113" s="330"/>
      <c r="F113" s="330"/>
      <c r="G113" s="331"/>
    </row>
    <row r="114" spans="2:7" ht="45" customHeight="1" x14ac:dyDescent="0.3">
      <c r="B114" s="311"/>
      <c r="C114" s="151" t="s">
        <v>170</v>
      </c>
      <c r="D114" s="304" t="s">
        <v>2552</v>
      </c>
      <c r="E114" s="304"/>
      <c r="F114" s="304" t="s">
        <v>2531</v>
      </c>
      <c r="G114" s="305"/>
    </row>
    <row r="115" spans="2:7" ht="42.6" customHeight="1" x14ac:dyDescent="0.3">
      <c r="B115" s="311"/>
      <c r="C115" s="151" t="s">
        <v>2452</v>
      </c>
      <c r="D115" s="308" t="s">
        <v>2455</v>
      </c>
      <c r="E115" s="308"/>
      <c r="F115" s="304" t="s">
        <v>2531</v>
      </c>
      <c r="G115" s="305"/>
    </row>
    <row r="116" spans="2:7" ht="43.2" customHeight="1" x14ac:dyDescent="0.3">
      <c r="B116" s="311"/>
      <c r="C116" s="151" t="s">
        <v>2462</v>
      </c>
      <c r="D116" s="304" t="s">
        <v>2532</v>
      </c>
      <c r="E116" s="304"/>
      <c r="F116" s="304" t="s">
        <v>2537</v>
      </c>
      <c r="G116" s="305"/>
    </row>
    <row r="117" spans="2:7" ht="43.2" customHeight="1" x14ac:dyDescent="0.3">
      <c r="B117" s="311"/>
      <c r="C117" s="151" t="s">
        <v>171</v>
      </c>
      <c r="D117" s="304" t="s">
        <v>172</v>
      </c>
      <c r="E117" s="304"/>
      <c r="F117" s="304" t="s">
        <v>2533</v>
      </c>
      <c r="G117" s="305"/>
    </row>
    <row r="118" spans="2:7" x14ac:dyDescent="0.3">
      <c r="B118" s="311"/>
      <c r="C118" s="151" t="s">
        <v>173</v>
      </c>
      <c r="D118" s="304" t="s">
        <v>174</v>
      </c>
      <c r="E118" s="304"/>
      <c r="F118" s="304" t="s">
        <v>2533</v>
      </c>
      <c r="G118" s="305"/>
    </row>
    <row r="119" spans="2:7" x14ac:dyDescent="0.3">
      <c r="B119" s="311"/>
      <c r="C119" s="151" t="s">
        <v>175</v>
      </c>
      <c r="D119" s="304" t="s">
        <v>176</v>
      </c>
      <c r="E119" s="304"/>
      <c r="F119" s="304" t="s">
        <v>2534</v>
      </c>
      <c r="G119" s="305"/>
    </row>
    <row r="120" spans="2:7" x14ac:dyDescent="0.3">
      <c r="B120" s="311"/>
      <c r="C120" s="151" t="s">
        <v>177</v>
      </c>
      <c r="D120" s="304" t="s">
        <v>178</v>
      </c>
      <c r="E120" s="304"/>
      <c r="F120" s="304" t="s">
        <v>2534</v>
      </c>
      <c r="G120" s="305"/>
    </row>
    <row r="121" spans="2:7" x14ac:dyDescent="0.3">
      <c r="B121" s="311"/>
      <c r="C121" s="151" t="s">
        <v>179</v>
      </c>
      <c r="D121" s="304" t="s">
        <v>180</v>
      </c>
      <c r="E121" s="304"/>
      <c r="F121" s="304" t="s">
        <v>2534</v>
      </c>
      <c r="G121" s="305"/>
    </row>
    <row r="122" spans="2:7" ht="27" customHeight="1" x14ac:dyDescent="0.3">
      <c r="B122" s="311"/>
      <c r="C122" s="151" t="s">
        <v>181</v>
      </c>
      <c r="D122" s="304" t="s">
        <v>2535</v>
      </c>
      <c r="E122" s="304"/>
      <c r="F122" s="304" t="s">
        <v>2540</v>
      </c>
      <c r="G122" s="305"/>
    </row>
    <row r="123" spans="2:7" ht="31.2" customHeight="1" x14ac:dyDescent="0.3">
      <c r="B123" s="311"/>
      <c r="C123" s="169" t="s">
        <v>182</v>
      </c>
      <c r="D123" s="304" t="s">
        <v>2536</v>
      </c>
      <c r="E123" s="304"/>
      <c r="F123" s="304" t="s">
        <v>2539</v>
      </c>
      <c r="G123" s="305"/>
    </row>
    <row r="124" spans="2:7" ht="31.2" customHeight="1" x14ac:dyDescent="0.3">
      <c r="B124" s="311"/>
      <c r="C124" s="169" t="s">
        <v>183</v>
      </c>
      <c r="D124" s="304" t="s">
        <v>184</v>
      </c>
      <c r="E124" s="304"/>
      <c r="F124" s="304" t="s">
        <v>2538</v>
      </c>
      <c r="G124" s="305"/>
    </row>
    <row r="125" spans="2:7" ht="30" customHeight="1" thickBot="1" x14ac:dyDescent="0.35">
      <c r="B125" s="311"/>
      <c r="C125" s="237" t="s">
        <v>2528</v>
      </c>
      <c r="D125" s="302" t="s">
        <v>2542</v>
      </c>
      <c r="E125" s="302"/>
      <c r="F125" s="302" t="s">
        <v>2541</v>
      </c>
      <c r="G125" s="303"/>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65" t="s">
        <v>2124</v>
      </c>
      <c r="C1" s="365"/>
      <c r="D1" s="365"/>
      <c r="E1" s="365"/>
      <c r="F1" s="365"/>
      <c r="G1" s="365"/>
    </row>
    <row r="2" spans="1:25" x14ac:dyDescent="0.3">
      <c r="A2" t="s">
        <v>188</v>
      </c>
      <c r="B2" s="367" t="str">
        <f>Population!B3</f>
        <v>City of Selma</v>
      </c>
      <c r="C2" s="367"/>
      <c r="D2" s="367"/>
      <c r="E2" s="367"/>
      <c r="F2" s="367"/>
      <c r="G2" s="367"/>
      <c r="H2" s="367"/>
      <c r="I2" s="367"/>
      <c r="J2" s="367" t="str">
        <f>Population!B4</f>
        <v>Fresno County</v>
      </c>
      <c r="K2" s="367"/>
      <c r="L2" s="367"/>
      <c r="M2" s="367"/>
      <c r="N2" s="367"/>
      <c r="O2" s="367"/>
      <c r="P2" s="367"/>
      <c r="Q2" s="367"/>
      <c r="R2" s="367" t="s">
        <v>189</v>
      </c>
      <c r="S2" s="367"/>
      <c r="T2" s="367"/>
      <c r="U2" s="367"/>
      <c r="V2" s="367"/>
      <c r="W2" s="367"/>
      <c r="X2" s="367"/>
      <c r="Y2" s="367"/>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6" t="s">
        <v>2125</v>
      </c>
      <c r="B4" s="216"/>
      <c r="C4" s="216"/>
      <c r="D4" s="216"/>
      <c r="E4" s="216"/>
      <c r="F4" s="216"/>
      <c r="G4" s="216"/>
      <c r="H4" s="216"/>
      <c r="I4" s="216"/>
      <c r="J4" s="216"/>
      <c r="K4" s="216"/>
      <c r="L4" s="216"/>
      <c r="M4" s="216"/>
      <c r="N4" s="216"/>
      <c r="O4" s="216"/>
      <c r="P4" s="216"/>
      <c r="Q4" s="216"/>
      <c r="R4" s="216"/>
      <c r="S4" s="216"/>
      <c r="T4" s="216"/>
      <c r="U4" s="216"/>
      <c r="V4" s="216"/>
      <c r="W4" s="216"/>
      <c r="X4" s="216"/>
      <c r="Y4" s="216"/>
    </row>
    <row r="5" spans="1:25" x14ac:dyDescent="0.3">
      <c r="A5" t="s">
        <v>2126</v>
      </c>
      <c r="B5" s="14">
        <v>4026.83431611075</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4248.5229087188109</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221.68859260805198</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6">
        <v>5.5052821945295705E-2</v>
      </c>
      <c r="C8" s="27" t="s">
        <v>188</v>
      </c>
      <c r="D8" t="s">
        <v>188</v>
      </c>
      <c r="E8" t="s">
        <v>188</v>
      </c>
      <c r="F8" t="s">
        <v>188</v>
      </c>
      <c r="G8" t="s">
        <v>188</v>
      </c>
      <c r="H8" t="s">
        <v>188</v>
      </c>
      <c r="I8" t="s">
        <v>188</v>
      </c>
      <c r="J8" s="186">
        <v>8.4049653393519691E-2</v>
      </c>
      <c r="K8" s="27"/>
      <c r="L8" t="s">
        <v>188</v>
      </c>
      <c r="M8" t="s">
        <v>188</v>
      </c>
      <c r="N8" t="s">
        <v>188</v>
      </c>
      <c r="O8" t="s">
        <v>188</v>
      </c>
      <c r="P8" t="s">
        <v>188</v>
      </c>
      <c r="Q8" t="s">
        <v>188</v>
      </c>
      <c r="R8" s="186">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6" t="s">
        <v>2130</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row>
    <row r="11" spans="1:25" x14ac:dyDescent="0.3">
      <c r="A11" t="s">
        <v>2131</v>
      </c>
      <c r="B11" s="2">
        <v>24674</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1287.4931950550802</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6">
        <v>5.5052821945295705E-2</v>
      </c>
      <c r="C13" s="27" t="s">
        <v>188</v>
      </c>
      <c r="D13" t="s">
        <v>188</v>
      </c>
      <c r="E13" t="s">
        <v>188</v>
      </c>
      <c r="F13" t="s">
        <v>188</v>
      </c>
      <c r="G13" t="s">
        <v>188</v>
      </c>
      <c r="H13" t="s">
        <v>188</v>
      </c>
      <c r="I13" t="s">
        <v>188</v>
      </c>
      <c r="J13" s="186">
        <v>8.4049653393519802E-2</v>
      </c>
      <c r="K13" s="27"/>
      <c r="L13" t="s">
        <v>188</v>
      </c>
      <c r="M13" t="s">
        <v>188</v>
      </c>
      <c r="N13" t="s">
        <v>188</v>
      </c>
      <c r="O13" t="s">
        <v>188</v>
      </c>
      <c r="P13" t="s">
        <v>188</v>
      </c>
      <c r="Q13" t="s">
        <v>188</v>
      </c>
      <c r="R13" s="186">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6" t="s">
        <v>2134</v>
      </c>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row>
    <row r="16" spans="1:25" ht="14.4" customHeight="1" x14ac:dyDescent="0.3">
      <c r="B16" s="217" t="s">
        <v>2131</v>
      </c>
      <c r="C16" s="217"/>
      <c r="D16" s="217" t="s">
        <v>2135</v>
      </c>
      <c r="E16" s="217"/>
      <c r="F16" s="217" t="s">
        <v>2575</v>
      </c>
      <c r="G16" s="217"/>
      <c r="H16" s="217" t="s">
        <v>2576</v>
      </c>
      <c r="I16" s="217"/>
      <c r="J16" s="217" t="s">
        <v>2131</v>
      </c>
      <c r="K16" s="217"/>
      <c r="L16" s="217" t="s">
        <v>2135</v>
      </c>
      <c r="M16" s="217"/>
      <c r="N16" s="217" t="s">
        <v>2136</v>
      </c>
      <c r="O16" s="217"/>
      <c r="P16" s="217" t="s">
        <v>2137</v>
      </c>
      <c r="Q16" s="217"/>
      <c r="R16" s="217" t="s">
        <v>2131</v>
      </c>
      <c r="S16" s="217"/>
      <c r="T16" s="217" t="s">
        <v>2135</v>
      </c>
      <c r="U16" s="217"/>
      <c r="V16" s="217" t="s">
        <v>2136</v>
      </c>
      <c r="W16" s="217"/>
      <c r="X16" s="217" t="s">
        <v>2137</v>
      </c>
      <c r="Y16" s="217"/>
    </row>
    <row r="17" spans="1:25" x14ac:dyDescent="0.3">
      <c r="A17" t="s">
        <v>186</v>
      </c>
      <c r="B17" s="2">
        <v>24674</v>
      </c>
      <c r="C17" s="27" t="s">
        <v>188</v>
      </c>
      <c r="D17" s="2">
        <v>23386.506804944918</v>
      </c>
      <c r="E17" s="27" t="s">
        <v>188</v>
      </c>
      <c r="F17" s="2">
        <v>1287.4931950550802</v>
      </c>
      <c r="G17" s="27" t="s">
        <v>188</v>
      </c>
      <c r="H17" s="186">
        <v>5.5052821945295705E-2</v>
      </c>
      <c r="I17" s="27" t="s">
        <v>188</v>
      </c>
      <c r="J17" s="2">
        <v>1008654</v>
      </c>
      <c r="K17" s="27"/>
      <c r="L17" s="2">
        <v>930449.99999999953</v>
      </c>
      <c r="M17" s="27"/>
      <c r="N17" s="2">
        <v>78204.000000000495</v>
      </c>
      <c r="O17" s="27"/>
      <c r="P17" s="186">
        <v>8.4049653393519802E-2</v>
      </c>
      <c r="Q17" s="27"/>
      <c r="R17" s="2">
        <v>39538223</v>
      </c>
      <c r="S17" s="27"/>
      <c r="T17" s="2">
        <v>37253955.52834785</v>
      </c>
      <c r="U17" s="27"/>
      <c r="V17" s="2">
        <v>2284267.4716521502</v>
      </c>
      <c r="W17" s="27"/>
      <c r="X17" s="186">
        <v>6.1316105612301205E-2</v>
      </c>
      <c r="Y17" s="27"/>
    </row>
    <row r="18" spans="1:25" x14ac:dyDescent="0.3">
      <c r="A18" t="s">
        <v>2138</v>
      </c>
      <c r="B18" s="2">
        <v>4633</v>
      </c>
      <c r="C18" s="27" t="s">
        <v>188</v>
      </c>
      <c r="D18" s="2">
        <v>5255.3986473431396</v>
      </c>
      <c r="E18" s="27" t="s">
        <v>188</v>
      </c>
      <c r="F18" s="2">
        <v>-622.39864734313801</v>
      </c>
      <c r="G18" s="27" t="s">
        <v>188</v>
      </c>
      <c r="H18" s="186">
        <v>-0.11843033975315899</v>
      </c>
      <c r="I18" s="27" t="s">
        <v>188</v>
      </c>
      <c r="J18" s="2">
        <v>467911</v>
      </c>
      <c r="K18" s="27"/>
      <c r="L18" s="2">
        <v>462379.99999999901</v>
      </c>
      <c r="M18" s="27"/>
      <c r="N18" s="2">
        <v>5531.0000000005803</v>
      </c>
      <c r="O18" s="27"/>
      <c r="P18" s="186">
        <v>1.19620225788325E-2</v>
      </c>
      <c r="Q18" s="27"/>
      <c r="R18" s="2">
        <v>23958571</v>
      </c>
      <c r="S18" s="27"/>
      <c r="T18" s="2">
        <v>23240235.875387099</v>
      </c>
      <c r="U18" s="27"/>
      <c r="V18" s="2">
        <v>718335.12461294595</v>
      </c>
      <c r="W18" s="27"/>
      <c r="X18" s="186">
        <v>3.0909115056517594E-2</v>
      </c>
      <c r="Y18" s="27"/>
    </row>
    <row r="19" spans="1:25" x14ac:dyDescent="0.3">
      <c r="A19" t="s">
        <v>2139</v>
      </c>
      <c r="B19" s="2">
        <v>2775</v>
      </c>
      <c r="C19" s="27" t="s">
        <v>188</v>
      </c>
      <c r="D19" s="2">
        <v>3705.9138292322295</v>
      </c>
      <c r="E19" s="27" t="s">
        <v>188</v>
      </c>
      <c r="F19" s="2">
        <v>-930.91382923222898</v>
      </c>
      <c r="G19" s="27" t="s">
        <v>188</v>
      </c>
      <c r="H19" s="186">
        <v>-0.25119683622678601</v>
      </c>
      <c r="I19" s="27" t="s">
        <v>188</v>
      </c>
      <c r="J19" s="2">
        <v>271889</v>
      </c>
      <c r="K19" s="27"/>
      <c r="L19" s="2">
        <v>304522</v>
      </c>
      <c r="M19" s="27"/>
      <c r="N19" s="2">
        <v>-32632.999999999502</v>
      </c>
      <c r="O19" s="27"/>
      <c r="P19" s="186">
        <v>-0.10716138735460699</v>
      </c>
      <c r="Q19" s="27"/>
      <c r="R19" s="2">
        <v>13714587</v>
      </c>
      <c r="S19" s="27"/>
      <c r="T19" s="2">
        <v>14956251.819628602</v>
      </c>
      <c r="U19" s="27"/>
      <c r="V19" s="2">
        <v>-1241664.8196286201</v>
      </c>
      <c r="W19" s="27"/>
      <c r="X19" s="186">
        <v>-8.3019785612265196E-2</v>
      </c>
      <c r="Y19" s="27"/>
    </row>
    <row r="20" spans="1:25" x14ac:dyDescent="0.3">
      <c r="A20" t="s">
        <v>2140</v>
      </c>
      <c r="B20" s="2">
        <v>157</v>
      </c>
      <c r="C20" s="27" t="s">
        <v>188</v>
      </c>
      <c r="D20" s="2">
        <v>160.196751549548</v>
      </c>
      <c r="E20" s="27" t="s">
        <v>188</v>
      </c>
      <c r="F20" s="2">
        <v>-3.1967515495482002</v>
      </c>
      <c r="G20" s="27" t="s">
        <v>188</v>
      </c>
      <c r="H20" s="186">
        <v>-1.9955158382593402E-2</v>
      </c>
      <c r="I20" s="27" t="s">
        <v>188</v>
      </c>
      <c r="J20" s="2">
        <v>44295</v>
      </c>
      <c r="K20" s="27"/>
      <c r="L20" s="2">
        <v>45005</v>
      </c>
      <c r="M20" s="27"/>
      <c r="N20" s="2">
        <v>-710.00000000000705</v>
      </c>
      <c r="O20" s="27"/>
      <c r="P20" s="186">
        <v>-1.57760248861239E-2</v>
      </c>
      <c r="Q20" s="27"/>
      <c r="R20" s="2">
        <v>2119286</v>
      </c>
      <c r="S20" s="27"/>
      <c r="T20" s="2">
        <v>2163804.0000000298</v>
      </c>
      <c r="U20" s="27"/>
      <c r="V20" s="2">
        <v>-44518.000000027903</v>
      </c>
      <c r="W20" s="27"/>
      <c r="X20" s="186">
        <v>-2.0573952169432804E-2</v>
      </c>
      <c r="Y20" s="27"/>
    </row>
    <row r="21" spans="1:25" x14ac:dyDescent="0.3">
      <c r="A21" t="s">
        <v>2141</v>
      </c>
      <c r="B21" s="2">
        <v>90</v>
      </c>
      <c r="C21" s="27" t="s">
        <v>188</v>
      </c>
      <c r="D21" s="2">
        <v>116.500206018245</v>
      </c>
      <c r="E21" s="27" t="s">
        <v>188</v>
      </c>
      <c r="F21" s="2">
        <v>-26.500206018245201</v>
      </c>
      <c r="G21" s="27" t="s">
        <v>188</v>
      </c>
      <c r="H21" s="186">
        <v>-0.22746917729995197</v>
      </c>
      <c r="I21" s="27" t="s">
        <v>188</v>
      </c>
      <c r="J21" s="2">
        <v>6074</v>
      </c>
      <c r="K21" s="27"/>
      <c r="L21" s="2">
        <v>5979</v>
      </c>
      <c r="M21" s="27"/>
      <c r="N21" s="2">
        <v>95.000000000001791</v>
      </c>
      <c r="O21" s="27"/>
      <c r="P21" s="186">
        <v>1.5888944639572099E-2</v>
      </c>
      <c r="Q21" s="27"/>
      <c r="R21" s="2">
        <v>156085</v>
      </c>
      <c r="S21" s="27"/>
      <c r="T21" s="2">
        <v>162250.003938585</v>
      </c>
      <c r="U21" s="27"/>
      <c r="V21" s="2">
        <v>-6165.0039385846994</v>
      </c>
      <c r="W21" s="27"/>
      <c r="X21" s="186">
        <v>-3.79969416883238E-2</v>
      </c>
      <c r="Y21" s="27"/>
    </row>
    <row r="22" spans="1:25" x14ac:dyDescent="0.3">
      <c r="A22" t="s">
        <v>2142</v>
      </c>
      <c r="B22" s="2">
        <v>1090</v>
      </c>
      <c r="C22" s="27" t="s">
        <v>188</v>
      </c>
      <c r="D22" s="2">
        <v>997.6376336519769</v>
      </c>
      <c r="E22" s="27" t="s">
        <v>188</v>
      </c>
      <c r="F22" s="2">
        <v>92.362366348022988</v>
      </c>
      <c r="G22" s="27" t="s">
        <v>188</v>
      </c>
      <c r="H22" s="186">
        <v>9.2581076768243994E-2</v>
      </c>
      <c r="I22" s="27" t="s">
        <v>188</v>
      </c>
      <c r="J22" s="2">
        <v>109665</v>
      </c>
      <c r="K22" s="27"/>
      <c r="L22" s="2">
        <v>86855.999999999898</v>
      </c>
      <c r="M22" s="27"/>
      <c r="N22" s="2">
        <v>22809.000000000098</v>
      </c>
      <c r="O22" s="27"/>
      <c r="P22" s="186">
        <v>0.26260707377728798</v>
      </c>
      <c r="Q22" s="27"/>
      <c r="R22" s="2">
        <v>5978795</v>
      </c>
      <c r="S22" s="27"/>
      <c r="T22" s="2">
        <v>4775069.9999999898</v>
      </c>
      <c r="U22" s="27"/>
      <c r="V22" s="2">
        <v>1203725.00000001</v>
      </c>
      <c r="W22" s="27"/>
      <c r="X22" s="186">
        <v>0.25208530974415394</v>
      </c>
      <c r="Y22" s="27"/>
    </row>
    <row r="23" spans="1:25" x14ac:dyDescent="0.3">
      <c r="A23" t="s">
        <v>2143</v>
      </c>
      <c r="B23" s="2">
        <v>6</v>
      </c>
      <c r="C23" s="27" t="s">
        <v>188</v>
      </c>
      <c r="D23" s="2">
        <v>2</v>
      </c>
      <c r="E23" s="27" t="s">
        <v>188</v>
      </c>
      <c r="F23" s="2">
        <v>4</v>
      </c>
      <c r="G23" s="27" t="s">
        <v>188</v>
      </c>
      <c r="H23" s="186">
        <v>2</v>
      </c>
      <c r="I23" s="27" t="s">
        <v>188</v>
      </c>
      <c r="J23" s="2">
        <v>1233</v>
      </c>
      <c r="K23" s="27"/>
      <c r="L23" s="2">
        <v>1066</v>
      </c>
      <c r="M23" s="27"/>
      <c r="N23" s="2">
        <v>167</v>
      </c>
      <c r="O23" s="27"/>
      <c r="P23" s="186">
        <v>0.15666041275797402</v>
      </c>
      <c r="Q23" s="27"/>
      <c r="R23" s="2">
        <v>138167</v>
      </c>
      <c r="S23" s="27"/>
      <c r="T23" s="2">
        <v>128577</v>
      </c>
      <c r="U23" s="27"/>
      <c r="V23" s="2">
        <v>9589.9999999998709</v>
      </c>
      <c r="W23" s="27"/>
      <c r="X23" s="186">
        <v>7.4585656843757897E-2</v>
      </c>
      <c r="Y23" s="27"/>
    </row>
    <row r="24" spans="1:25" x14ac:dyDescent="0.3">
      <c r="A24" t="s">
        <v>2144</v>
      </c>
      <c r="B24" s="2">
        <v>124</v>
      </c>
      <c r="C24" s="27" t="s">
        <v>188</v>
      </c>
      <c r="D24" s="2">
        <v>54</v>
      </c>
      <c r="E24" s="27" t="s">
        <v>188</v>
      </c>
      <c r="F24" s="2">
        <v>70</v>
      </c>
      <c r="G24" s="27" t="s">
        <v>188</v>
      </c>
      <c r="H24" s="186">
        <v>1.2962962962963003</v>
      </c>
      <c r="I24" s="27" t="s">
        <v>188</v>
      </c>
      <c r="J24" s="2">
        <v>5209</v>
      </c>
      <c r="K24" s="27"/>
      <c r="L24" s="2">
        <v>1744</v>
      </c>
      <c r="M24" s="27"/>
      <c r="N24" s="2">
        <v>3465</v>
      </c>
      <c r="O24" s="27"/>
      <c r="P24" s="186">
        <v>1.9868119266055002</v>
      </c>
      <c r="Q24" s="27"/>
      <c r="R24" s="2">
        <v>223929</v>
      </c>
      <c r="S24" s="27"/>
      <c r="T24" s="2">
        <v>85587.000000000102</v>
      </c>
      <c r="U24" s="27"/>
      <c r="V24" s="2">
        <v>138342</v>
      </c>
      <c r="W24" s="27"/>
      <c r="X24" s="186">
        <v>1.6163903396543802</v>
      </c>
      <c r="Y24" s="27"/>
    </row>
    <row r="25" spans="1:25" x14ac:dyDescent="0.3">
      <c r="A25" t="s">
        <v>2145</v>
      </c>
      <c r="B25" s="2">
        <v>391</v>
      </c>
      <c r="C25" s="27" t="s">
        <v>188</v>
      </c>
      <c r="D25" s="2">
        <v>219.150226891139</v>
      </c>
      <c r="E25" s="27" t="s">
        <v>188</v>
      </c>
      <c r="F25" s="2">
        <v>171.849773108861</v>
      </c>
      <c r="G25" s="27" t="s">
        <v>188</v>
      </c>
      <c r="H25" s="186">
        <v>0.78416424909396298</v>
      </c>
      <c r="I25" s="27" t="s">
        <v>188</v>
      </c>
      <c r="J25" s="2">
        <v>29546</v>
      </c>
      <c r="K25" s="27"/>
      <c r="L25" s="2">
        <v>17208</v>
      </c>
      <c r="M25" s="27"/>
      <c r="N25" s="2">
        <v>12338</v>
      </c>
      <c r="O25" s="27"/>
      <c r="P25" s="186">
        <v>0.71699209669920905</v>
      </c>
      <c r="Q25" s="27"/>
      <c r="R25" s="2">
        <v>1627722</v>
      </c>
      <c r="S25" s="27"/>
      <c r="T25" s="2">
        <v>968696.05181983497</v>
      </c>
      <c r="U25" s="27"/>
      <c r="V25" s="2">
        <v>659025.94818016503</v>
      </c>
      <c r="W25" s="27"/>
      <c r="X25" s="186">
        <v>0.68032273584896996</v>
      </c>
      <c r="Y25" s="27"/>
    </row>
    <row r="26" spans="1:25" x14ac:dyDescent="0.3">
      <c r="A26" t="s">
        <v>2146</v>
      </c>
      <c r="B26" s="2">
        <v>20041</v>
      </c>
      <c r="C26" s="27" t="s">
        <v>188</v>
      </c>
      <c r="D26" s="2">
        <v>18131.1081576018</v>
      </c>
      <c r="E26" s="27" t="s">
        <v>188</v>
      </c>
      <c r="F26" s="2">
        <v>1909.8918423982</v>
      </c>
      <c r="G26" s="27" t="s">
        <v>188</v>
      </c>
      <c r="H26" s="186">
        <v>0.10533784398597</v>
      </c>
      <c r="I26" s="27" t="s">
        <v>188</v>
      </c>
      <c r="J26" s="2">
        <v>540743</v>
      </c>
      <c r="K26" s="27"/>
      <c r="L26" s="2">
        <v>468070</v>
      </c>
      <c r="M26" s="27"/>
      <c r="N26" s="2">
        <v>72672.999999999505</v>
      </c>
      <c r="O26" s="27"/>
      <c r="P26" s="186">
        <v>0.15526096524024099</v>
      </c>
      <c r="Q26" s="27"/>
      <c r="R26" s="2">
        <v>15579652</v>
      </c>
      <c r="S26" s="27"/>
      <c r="T26" s="2">
        <v>14013719.652960699</v>
      </c>
      <c r="U26" s="27"/>
      <c r="V26" s="2">
        <v>1565932.34703928</v>
      </c>
      <c r="W26" s="27"/>
      <c r="X26" s="186">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6" t="s">
        <v>2147</v>
      </c>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row>
    <row r="29" spans="1:25" ht="14.4" customHeight="1" x14ac:dyDescent="0.3">
      <c r="B29" s="217" t="s">
        <v>2148</v>
      </c>
      <c r="C29" s="217"/>
      <c r="D29" s="217" t="s">
        <v>2149</v>
      </c>
      <c r="E29" s="217"/>
      <c r="F29" s="217" t="s">
        <v>2150</v>
      </c>
      <c r="G29" s="217"/>
      <c r="H29" s="217" t="s">
        <v>2151</v>
      </c>
      <c r="I29" s="217"/>
      <c r="J29" s="217" t="s">
        <v>2148</v>
      </c>
      <c r="K29" s="217"/>
      <c r="L29" s="217" t="s">
        <v>2149</v>
      </c>
      <c r="M29" s="217"/>
      <c r="N29" s="217" t="s">
        <v>2150</v>
      </c>
      <c r="O29" s="217"/>
      <c r="P29" s="217" t="s">
        <v>2151</v>
      </c>
      <c r="Q29" s="217"/>
      <c r="R29" s="217" t="s">
        <v>2148</v>
      </c>
      <c r="S29" s="217"/>
      <c r="T29" s="217" t="s">
        <v>2149</v>
      </c>
      <c r="U29" s="217"/>
      <c r="V29" s="217" t="s">
        <v>2150</v>
      </c>
      <c r="W29" s="217"/>
      <c r="X29" s="217" t="s">
        <v>2151</v>
      </c>
      <c r="Y29" s="217"/>
    </row>
    <row r="30" spans="1:25" x14ac:dyDescent="0.3">
      <c r="A30" t="s">
        <v>186</v>
      </c>
      <c r="B30" s="2">
        <v>7207</v>
      </c>
      <c r="C30" s="27" t="s">
        <v>188</v>
      </c>
      <c r="D30" s="2">
        <v>7495.2892166919701</v>
      </c>
      <c r="E30" s="27" t="s">
        <v>188</v>
      </c>
      <c r="F30" s="2">
        <v>-288.289216691972</v>
      </c>
      <c r="G30" s="27" t="s">
        <v>188</v>
      </c>
      <c r="H30" s="186">
        <v>-3.84627208313661E-2</v>
      </c>
      <c r="I30" s="27" t="s">
        <v>188</v>
      </c>
      <c r="J30" s="2">
        <v>278409</v>
      </c>
      <c r="K30" s="27"/>
      <c r="L30" s="2">
        <v>277506.99999999901</v>
      </c>
      <c r="M30" s="27"/>
      <c r="N30" s="2">
        <v>902.00000000128102</v>
      </c>
      <c r="O30" s="27"/>
      <c r="P30" s="186">
        <v>3.2503684591786305E-3</v>
      </c>
      <c r="Q30" s="27"/>
      <c r="R30" s="2">
        <v>8711118</v>
      </c>
      <c r="S30" s="27"/>
      <c r="T30" s="2">
        <v>9295040.6123496909</v>
      </c>
      <c r="U30" s="27"/>
      <c r="V30" s="2">
        <v>-583922.61234968505</v>
      </c>
      <c r="W30" s="27"/>
      <c r="X30" s="186">
        <v>-6.2820878003896699E-2</v>
      </c>
      <c r="Y30" s="27"/>
    </row>
    <row r="31" spans="1:25" x14ac:dyDescent="0.3">
      <c r="A31" t="s">
        <v>2138</v>
      </c>
      <c r="B31" s="2">
        <v>789</v>
      </c>
      <c r="C31" s="27" t="s">
        <v>188</v>
      </c>
      <c r="D31" s="2">
        <v>937.74244127842803</v>
      </c>
      <c r="E31" s="27" t="s">
        <v>188</v>
      </c>
      <c r="F31" s="2">
        <v>-148.742441278428</v>
      </c>
      <c r="G31" s="27" t="s">
        <v>188</v>
      </c>
      <c r="H31" s="186">
        <v>-0.15861758488359198</v>
      </c>
      <c r="I31" s="27" t="s">
        <v>188</v>
      </c>
      <c r="J31" s="2">
        <v>99869</v>
      </c>
      <c r="K31" s="27"/>
      <c r="L31" s="2">
        <v>105239.99999999901</v>
      </c>
      <c r="M31" s="27"/>
      <c r="N31" s="2">
        <v>-5370.9999999991896</v>
      </c>
      <c r="O31" s="27"/>
      <c r="P31" s="186">
        <v>-5.10357278601219E-2</v>
      </c>
      <c r="Q31" s="27"/>
      <c r="R31" s="2">
        <v>4214760</v>
      </c>
      <c r="S31" s="27"/>
      <c r="T31" s="2">
        <v>4538820.2617395604</v>
      </c>
      <c r="U31" s="27"/>
      <c r="V31" s="2">
        <v>-324060.26173955604</v>
      </c>
      <c r="W31" s="27"/>
      <c r="X31" s="186">
        <v>-7.1397465211666206E-2</v>
      </c>
      <c r="Y31" s="27"/>
    </row>
    <row r="32" spans="1:25" x14ac:dyDescent="0.3">
      <c r="A32" t="s">
        <v>2139</v>
      </c>
      <c r="B32" s="2">
        <v>422</v>
      </c>
      <c r="C32" s="27" t="s">
        <v>188</v>
      </c>
      <c r="D32" s="2">
        <v>514.96198849892198</v>
      </c>
      <c r="E32" s="27" t="s">
        <v>188</v>
      </c>
      <c r="F32" s="2">
        <v>-92.961988498922011</v>
      </c>
      <c r="G32" s="27" t="s">
        <v>188</v>
      </c>
      <c r="H32" s="186">
        <v>-0.180522039636167</v>
      </c>
      <c r="I32" s="27" t="s">
        <v>188</v>
      </c>
      <c r="J32" s="2">
        <v>45816</v>
      </c>
      <c r="K32" s="27"/>
      <c r="L32" s="2">
        <v>55470.999999999403</v>
      </c>
      <c r="M32" s="27"/>
      <c r="N32" s="2">
        <v>-9654.9999999993906</v>
      </c>
      <c r="O32" s="27"/>
      <c r="P32" s="186">
        <v>-0.174054911575409</v>
      </c>
      <c r="Q32" s="27"/>
      <c r="R32" s="2">
        <v>2041690</v>
      </c>
      <c r="S32" s="27"/>
      <c r="T32" s="2">
        <v>2546395.2333728699</v>
      </c>
      <c r="U32" s="27"/>
      <c r="V32" s="2">
        <v>-504705.23337287101</v>
      </c>
      <c r="W32" s="27"/>
      <c r="X32" s="186">
        <v>-0.19820380856759401</v>
      </c>
      <c r="Y32" s="27"/>
    </row>
    <row r="33" spans="1:25" x14ac:dyDescent="0.3">
      <c r="A33" t="s">
        <v>2140</v>
      </c>
      <c r="B33" s="2">
        <v>41</v>
      </c>
      <c r="C33" s="27" t="s">
        <v>188</v>
      </c>
      <c r="D33" s="2">
        <v>49</v>
      </c>
      <c r="E33" s="27" t="s">
        <v>188</v>
      </c>
      <c r="F33" s="2">
        <v>-8</v>
      </c>
      <c r="G33" s="27" t="s">
        <v>188</v>
      </c>
      <c r="H33" s="186">
        <v>-0.16326530612244899</v>
      </c>
      <c r="I33" s="27" t="s">
        <v>188</v>
      </c>
      <c r="J33" s="2">
        <v>12012</v>
      </c>
      <c r="K33" s="27"/>
      <c r="L33" s="2">
        <v>13536</v>
      </c>
      <c r="M33" s="27"/>
      <c r="N33" s="2">
        <v>-1523.99999999999</v>
      </c>
      <c r="O33" s="27"/>
      <c r="P33" s="186">
        <v>-0.112588652482269</v>
      </c>
      <c r="Q33" s="27"/>
      <c r="R33" s="2">
        <v>424906</v>
      </c>
      <c r="S33" s="27"/>
      <c r="T33" s="2">
        <v>523525.00000002101</v>
      </c>
      <c r="U33" s="27"/>
      <c r="V33" s="2">
        <v>-98619.000000020707</v>
      </c>
      <c r="W33" s="27"/>
      <c r="X33" s="186">
        <v>-0.18837495821597197</v>
      </c>
      <c r="Y33" s="27"/>
    </row>
    <row r="34" spans="1:25" x14ac:dyDescent="0.3">
      <c r="A34" t="s">
        <v>2141</v>
      </c>
      <c r="B34" s="2">
        <v>21</v>
      </c>
      <c r="C34" s="27" t="s">
        <v>188</v>
      </c>
      <c r="D34" s="2">
        <v>20</v>
      </c>
      <c r="E34" s="27" t="s">
        <v>188</v>
      </c>
      <c r="F34" s="2">
        <v>1</v>
      </c>
      <c r="G34" s="27" t="s">
        <v>188</v>
      </c>
      <c r="H34" s="186">
        <v>0.05</v>
      </c>
      <c r="I34" s="27" t="s">
        <v>188</v>
      </c>
      <c r="J34" s="2">
        <v>1542</v>
      </c>
      <c r="K34" s="27"/>
      <c r="L34" s="2">
        <v>1547</v>
      </c>
      <c r="M34" s="27"/>
      <c r="N34" s="2">
        <v>-5.0000000000009104</v>
      </c>
      <c r="O34" s="27"/>
      <c r="P34" s="186">
        <v>-3.23206205559205E-3</v>
      </c>
      <c r="Q34" s="27"/>
      <c r="R34" s="2">
        <v>33428</v>
      </c>
      <c r="S34" s="27"/>
      <c r="T34" s="2">
        <v>37229.999999999702</v>
      </c>
      <c r="U34" s="27"/>
      <c r="V34" s="2">
        <v>-3801.9999999996703</v>
      </c>
      <c r="W34" s="27"/>
      <c r="X34" s="186">
        <v>-0.10212194466827</v>
      </c>
      <c r="Y34" s="27"/>
    </row>
    <row r="35" spans="1:25" x14ac:dyDescent="0.3">
      <c r="A35" t="s">
        <v>2142</v>
      </c>
      <c r="B35" s="2">
        <v>192</v>
      </c>
      <c r="C35" s="27" t="s">
        <v>188</v>
      </c>
      <c r="D35" s="2">
        <v>257.78045277950599</v>
      </c>
      <c r="E35" s="27" t="s">
        <v>188</v>
      </c>
      <c r="F35" s="2">
        <v>-65.780452779505609</v>
      </c>
      <c r="G35" s="27" t="s">
        <v>188</v>
      </c>
      <c r="H35" s="186">
        <v>-0.25518014290932806</v>
      </c>
      <c r="I35" s="27" t="s">
        <v>188</v>
      </c>
      <c r="J35" s="2">
        <v>28318</v>
      </c>
      <c r="K35" s="27"/>
      <c r="L35" s="2">
        <v>26384.9999999998</v>
      </c>
      <c r="M35" s="27"/>
      <c r="N35" s="2">
        <v>1933.0000000001701</v>
      </c>
      <c r="O35" s="27"/>
      <c r="P35" s="186">
        <v>7.3261322721249911E-2</v>
      </c>
      <c r="Q35" s="27"/>
      <c r="R35" s="2">
        <v>1072502</v>
      </c>
      <c r="S35" s="27"/>
      <c r="T35" s="2">
        <v>965987.99999998906</v>
      </c>
      <c r="U35" s="27"/>
      <c r="V35" s="2">
        <v>106514.000000011</v>
      </c>
      <c r="W35" s="27"/>
      <c r="X35" s="186">
        <v>0.11026430970158201</v>
      </c>
      <c r="Y35" s="27"/>
    </row>
    <row r="36" spans="1:25" x14ac:dyDescent="0.3">
      <c r="A36" t="s">
        <v>2143</v>
      </c>
      <c r="B36" s="2">
        <v>2</v>
      </c>
      <c r="C36" s="27" t="s">
        <v>188</v>
      </c>
      <c r="D36" s="2">
        <v>0</v>
      </c>
      <c r="E36" s="27" t="s">
        <v>188</v>
      </c>
      <c r="F36" s="2">
        <v>2</v>
      </c>
      <c r="G36" s="27" t="s">
        <v>188</v>
      </c>
      <c r="H36" s="186" t="s">
        <v>188</v>
      </c>
      <c r="I36" s="27" t="s">
        <v>188</v>
      </c>
      <c r="J36" s="2">
        <v>265</v>
      </c>
      <c r="K36" s="27"/>
      <c r="L36" s="2">
        <v>267.99999999999903</v>
      </c>
      <c r="M36" s="27"/>
      <c r="N36" s="2">
        <v>-2.9999999999994302</v>
      </c>
      <c r="O36" s="27"/>
      <c r="P36" s="186">
        <v>-1.11940298507442E-2</v>
      </c>
      <c r="Q36" s="27"/>
      <c r="R36" s="2">
        <v>28989</v>
      </c>
      <c r="S36" s="27"/>
      <c r="T36" s="2">
        <v>32177.9999999998</v>
      </c>
      <c r="U36" s="27"/>
      <c r="V36" s="2">
        <v>-3188.9999999998304</v>
      </c>
      <c r="W36" s="27"/>
      <c r="X36" s="186">
        <v>-9.9104978556773013E-2</v>
      </c>
      <c r="Y36" s="27"/>
    </row>
    <row r="37" spans="1:25" x14ac:dyDescent="0.3">
      <c r="A37" t="s">
        <v>2144</v>
      </c>
      <c r="B37" s="2">
        <v>30</v>
      </c>
      <c r="C37" s="27" t="s">
        <v>188</v>
      </c>
      <c r="D37" s="2">
        <v>21</v>
      </c>
      <c r="E37" s="27" t="s">
        <v>188</v>
      </c>
      <c r="F37" s="2">
        <v>9</v>
      </c>
      <c r="G37" s="27" t="s">
        <v>188</v>
      </c>
      <c r="H37" s="186">
        <v>0.42857142857142899</v>
      </c>
      <c r="I37" s="27" t="s">
        <v>188</v>
      </c>
      <c r="J37" s="2">
        <v>1598</v>
      </c>
      <c r="K37" s="27"/>
      <c r="L37" s="2">
        <v>566.00000000000102</v>
      </c>
      <c r="M37" s="27"/>
      <c r="N37" s="2">
        <v>1032</v>
      </c>
      <c r="O37" s="27"/>
      <c r="P37" s="186">
        <v>1.8233215547703099</v>
      </c>
      <c r="Q37" s="27"/>
      <c r="R37" s="2">
        <v>61590</v>
      </c>
      <c r="S37" s="27"/>
      <c r="T37" s="2">
        <v>26562.999999999702</v>
      </c>
      <c r="U37" s="27"/>
      <c r="V37" s="2">
        <v>35027.000000000298</v>
      </c>
      <c r="W37" s="27"/>
      <c r="X37" s="186">
        <v>1.3186387079772899</v>
      </c>
      <c r="Y37" s="27"/>
    </row>
    <row r="38" spans="1:25" x14ac:dyDescent="0.3">
      <c r="A38" t="s">
        <v>2145</v>
      </c>
      <c r="B38" s="2">
        <v>81</v>
      </c>
      <c r="C38" s="27" t="s">
        <v>188</v>
      </c>
      <c r="D38" s="2">
        <v>75</v>
      </c>
      <c r="E38" s="27" t="s">
        <v>188</v>
      </c>
      <c r="F38" s="2">
        <v>6</v>
      </c>
      <c r="G38" s="27" t="s">
        <v>188</v>
      </c>
      <c r="H38" s="186">
        <v>0.08</v>
      </c>
      <c r="I38" s="27" t="s">
        <v>188</v>
      </c>
      <c r="J38" s="2">
        <v>10318</v>
      </c>
      <c r="K38" s="27"/>
      <c r="L38" s="2">
        <v>7467</v>
      </c>
      <c r="M38" s="27"/>
      <c r="N38" s="2">
        <v>2851</v>
      </c>
      <c r="O38" s="27"/>
      <c r="P38" s="186">
        <v>0.38181331190571799</v>
      </c>
      <c r="Q38" s="27"/>
      <c r="R38" s="2">
        <v>551655</v>
      </c>
      <c r="S38" s="27"/>
      <c r="T38" s="2">
        <v>406941.02836667298</v>
      </c>
      <c r="U38" s="27"/>
      <c r="V38" s="2">
        <v>144713.97163332699</v>
      </c>
      <c r="W38" s="27"/>
      <c r="X38" s="186">
        <v>0.35561411002021898</v>
      </c>
      <c r="Y38" s="27"/>
    </row>
    <row r="39" spans="1:25" x14ac:dyDescent="0.3">
      <c r="A39" t="s">
        <v>2146</v>
      </c>
      <c r="B39" s="2">
        <v>6418</v>
      </c>
      <c r="C39" s="27" t="s">
        <v>188</v>
      </c>
      <c r="D39" s="2">
        <v>6557.5467754135598</v>
      </c>
      <c r="E39" s="27" t="s">
        <v>188</v>
      </c>
      <c r="F39" s="2">
        <v>-139.546775413555</v>
      </c>
      <c r="G39" s="27" t="s">
        <v>188</v>
      </c>
      <c r="H39" s="186">
        <v>-2.1280332446390302E-2</v>
      </c>
      <c r="I39" s="27" t="s">
        <v>188</v>
      </c>
      <c r="J39" s="2">
        <v>178540</v>
      </c>
      <c r="K39" s="27"/>
      <c r="L39" s="2">
        <v>172267.00000000099</v>
      </c>
      <c r="M39" s="27"/>
      <c r="N39" s="2">
        <v>6272.9999999990096</v>
      </c>
      <c r="O39" s="27"/>
      <c r="P39" s="186">
        <v>3.6414403222897997E-2</v>
      </c>
      <c r="Q39" s="27"/>
      <c r="R39" s="2">
        <v>4496358</v>
      </c>
      <c r="S39" s="27"/>
      <c r="T39" s="2">
        <v>4756220.3506101398</v>
      </c>
      <c r="U39" s="27"/>
      <c r="V39" s="2">
        <v>-259862.350610141</v>
      </c>
      <c r="W39" s="27"/>
      <c r="X39" s="186">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6" t="s">
        <v>2152</v>
      </c>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4.4" customHeight="1" x14ac:dyDescent="0.3">
      <c r="B42" s="217" t="s">
        <v>2153</v>
      </c>
      <c r="C42" s="217"/>
      <c r="D42" s="217" t="s">
        <v>2154</v>
      </c>
      <c r="E42" s="217"/>
      <c r="F42" s="217" t="s">
        <v>2577</v>
      </c>
      <c r="G42" s="217"/>
      <c r="H42" s="217" t="s">
        <v>2578</v>
      </c>
      <c r="I42" s="217"/>
      <c r="J42" s="217" t="s">
        <v>2153</v>
      </c>
      <c r="K42" s="217"/>
      <c r="L42" s="217" t="s">
        <v>2154</v>
      </c>
      <c r="M42" s="217"/>
      <c r="N42" s="217" t="s">
        <v>2155</v>
      </c>
      <c r="O42" s="217"/>
      <c r="P42" s="217" t="s">
        <v>2156</v>
      </c>
      <c r="Q42" s="217"/>
      <c r="R42" s="217" t="s">
        <v>2153</v>
      </c>
      <c r="S42" s="217"/>
      <c r="T42" s="217" t="s">
        <v>2154</v>
      </c>
      <c r="U42" s="217"/>
      <c r="V42" s="217" t="s">
        <v>2155</v>
      </c>
      <c r="W42" s="217"/>
      <c r="X42" s="217" t="s">
        <v>2156</v>
      </c>
      <c r="Y42" s="217"/>
    </row>
    <row r="43" spans="1:25" x14ac:dyDescent="0.3">
      <c r="A43" t="s">
        <v>186</v>
      </c>
      <c r="B43" s="2">
        <v>17467</v>
      </c>
      <c r="C43" s="27" t="s">
        <v>188</v>
      </c>
      <c r="D43" s="2">
        <v>15891.217588253001</v>
      </c>
      <c r="E43" s="27" t="s">
        <v>188</v>
      </c>
      <c r="F43" s="2">
        <v>1575.7824117469991</v>
      </c>
      <c r="G43" s="27" t="s">
        <v>188</v>
      </c>
      <c r="H43" s="186">
        <v>9.9160583699504451E-2</v>
      </c>
      <c r="I43" s="27" t="s">
        <v>188</v>
      </c>
      <c r="J43" s="2">
        <v>730245</v>
      </c>
      <c r="K43" s="27"/>
      <c r="L43" s="2">
        <v>652943.00000000105</v>
      </c>
      <c r="M43" s="27"/>
      <c r="N43" s="2">
        <v>77301.999999998952</v>
      </c>
      <c r="O43" s="27"/>
      <c r="P43" s="186">
        <v>0.10585762312648353</v>
      </c>
      <c r="Q43" s="27"/>
      <c r="R43" s="2">
        <v>30827105</v>
      </c>
      <c r="S43" s="27"/>
      <c r="T43" s="2">
        <v>27958914.915998198</v>
      </c>
      <c r="U43" s="27"/>
      <c r="V43" s="2">
        <v>2868190.0840018019</v>
      </c>
      <c r="W43" s="27"/>
      <c r="X43" s="186">
        <v>9.3041175420196021E-2</v>
      </c>
      <c r="Y43" s="27"/>
    </row>
    <row r="44" spans="1:25" x14ac:dyDescent="0.3">
      <c r="A44" t="s">
        <v>2138</v>
      </c>
      <c r="B44" s="2">
        <v>3844</v>
      </c>
      <c r="C44" s="27" t="s">
        <v>188</v>
      </c>
      <c r="D44" s="2">
        <v>4317.6562060647102</v>
      </c>
      <c r="E44" s="27" t="s">
        <v>188</v>
      </c>
      <c r="F44" s="2">
        <v>-473.6562060647102</v>
      </c>
      <c r="G44" s="27" t="s">
        <v>188</v>
      </c>
      <c r="H44" s="186">
        <v>-0.10970215863861472</v>
      </c>
      <c r="I44" s="27" t="s">
        <v>188</v>
      </c>
      <c r="J44" s="2">
        <v>368042</v>
      </c>
      <c r="K44" s="27"/>
      <c r="L44" s="2">
        <v>357140</v>
      </c>
      <c r="M44" s="27"/>
      <c r="N44" s="2">
        <v>10902</v>
      </c>
      <c r="O44" s="27"/>
      <c r="P44" s="186">
        <v>2.9621619271713553E-2</v>
      </c>
      <c r="Q44" s="27"/>
      <c r="R44" s="2">
        <v>19743811</v>
      </c>
      <c r="S44" s="27"/>
      <c r="T44" s="2">
        <v>18701415.613647502</v>
      </c>
      <c r="U44" s="27"/>
      <c r="V44" s="2">
        <v>1042395.3863524981</v>
      </c>
      <c r="W44" s="27"/>
      <c r="X44" s="186">
        <v>5.2796057779954338E-2</v>
      </c>
      <c r="Y44" s="27"/>
    </row>
    <row r="45" spans="1:25" x14ac:dyDescent="0.3">
      <c r="A45" t="s">
        <v>2139</v>
      </c>
      <c r="B45" s="2">
        <v>2353</v>
      </c>
      <c r="C45" s="27" t="s">
        <v>188</v>
      </c>
      <c r="D45" s="2">
        <v>3190.9518407333098</v>
      </c>
      <c r="E45" s="27" t="s">
        <v>188</v>
      </c>
      <c r="F45" s="2">
        <v>-837.95184073330984</v>
      </c>
      <c r="G45" s="27" t="s">
        <v>188</v>
      </c>
      <c r="H45" s="186">
        <v>-0.26260247178808593</v>
      </c>
      <c r="I45" s="27" t="s">
        <v>188</v>
      </c>
      <c r="J45" s="2">
        <v>226073</v>
      </c>
      <c r="K45" s="27"/>
      <c r="L45" s="2">
        <v>249051</v>
      </c>
      <c r="M45" s="27"/>
      <c r="N45" s="2">
        <v>-22978</v>
      </c>
      <c r="O45" s="27"/>
      <c r="P45" s="186">
        <v>-0.1016397358375392</v>
      </c>
      <c r="Q45" s="27"/>
      <c r="R45" s="2">
        <v>11672897</v>
      </c>
      <c r="S45" s="27"/>
      <c r="T45" s="2">
        <v>12409856.586255699</v>
      </c>
      <c r="U45" s="27"/>
      <c r="V45" s="2">
        <v>-736959.5862556994</v>
      </c>
      <c r="W45" s="27"/>
      <c r="X45" s="186">
        <v>-6.3134249043377957E-2</v>
      </c>
      <c r="Y45" s="27"/>
    </row>
    <row r="46" spans="1:25" x14ac:dyDescent="0.3">
      <c r="A46" t="s">
        <v>2140</v>
      </c>
      <c r="B46" s="2">
        <v>116</v>
      </c>
      <c r="C46" s="27" t="s">
        <v>188</v>
      </c>
      <c r="D46" s="2">
        <v>111.196751549548</v>
      </c>
      <c r="E46" s="27" t="s">
        <v>188</v>
      </c>
      <c r="F46" s="2">
        <v>4.8032484504520028</v>
      </c>
      <c r="G46" s="27" t="s">
        <v>188</v>
      </c>
      <c r="H46" s="186">
        <v>4.3195942179225719E-2</v>
      </c>
      <c r="I46" s="27" t="s">
        <v>188</v>
      </c>
      <c r="J46" s="2">
        <v>32283</v>
      </c>
      <c r="K46" s="27"/>
      <c r="L46" s="2">
        <v>31469</v>
      </c>
      <c r="M46" s="27"/>
      <c r="N46" s="2">
        <v>814</v>
      </c>
      <c r="O46" s="27"/>
      <c r="P46" s="186">
        <v>2.521450918440046E-2</v>
      </c>
      <c r="Q46" s="27"/>
      <c r="R46" s="2">
        <v>1694380</v>
      </c>
      <c r="S46" s="27"/>
      <c r="T46" s="2">
        <v>1640279.00000001</v>
      </c>
      <c r="U46" s="27"/>
      <c r="V46" s="2">
        <v>54100.999999989988</v>
      </c>
      <c r="W46" s="27"/>
      <c r="X46" s="186">
        <v>3.1929673390850927E-2</v>
      </c>
      <c r="Y46" s="27"/>
    </row>
    <row r="47" spans="1:25" x14ac:dyDescent="0.3">
      <c r="A47" t="s">
        <v>2141</v>
      </c>
      <c r="B47" s="2">
        <v>69</v>
      </c>
      <c r="C47" s="27" t="s">
        <v>188</v>
      </c>
      <c r="D47" s="2">
        <v>96.500206018245194</v>
      </c>
      <c r="E47" s="27" t="s">
        <v>188</v>
      </c>
      <c r="F47" s="2">
        <v>-27.500206018245194</v>
      </c>
      <c r="G47" s="27" t="s">
        <v>188</v>
      </c>
      <c r="H47" s="186">
        <v>-0.28497561977272629</v>
      </c>
      <c r="I47" s="27" t="s">
        <v>188</v>
      </c>
      <c r="J47" s="2">
        <v>4532</v>
      </c>
      <c r="K47" s="27"/>
      <c r="L47" s="2">
        <v>4432</v>
      </c>
      <c r="M47" s="27"/>
      <c r="N47" s="2">
        <v>100</v>
      </c>
      <c r="O47" s="27"/>
      <c r="P47" s="186">
        <v>2.2065313327449251E-2</v>
      </c>
      <c r="Q47" s="27"/>
      <c r="R47" s="2">
        <v>122657</v>
      </c>
      <c r="S47" s="27"/>
      <c r="T47" s="2">
        <v>125020.003938585</v>
      </c>
      <c r="U47" s="27"/>
      <c r="V47" s="2">
        <v>-2363.0039385849959</v>
      </c>
      <c r="W47" s="27"/>
      <c r="X47" s="186">
        <v>-1.9265137241127665E-2</v>
      </c>
      <c r="Y47" s="27"/>
    </row>
    <row r="48" spans="1:25" x14ac:dyDescent="0.3">
      <c r="A48" t="s">
        <v>2142</v>
      </c>
      <c r="B48" s="2">
        <v>898</v>
      </c>
      <c r="C48" s="27" t="s">
        <v>188</v>
      </c>
      <c r="D48" s="2">
        <v>739.85718087247096</v>
      </c>
      <c r="E48" s="27" t="s">
        <v>188</v>
      </c>
      <c r="F48" s="2">
        <v>158.14281912752904</v>
      </c>
      <c r="G48" s="27" t="s">
        <v>188</v>
      </c>
      <c r="H48" s="186">
        <v>0.21374776540120932</v>
      </c>
      <c r="I48" s="27" t="s">
        <v>188</v>
      </c>
      <c r="J48" s="2">
        <v>81347</v>
      </c>
      <c r="K48" s="27"/>
      <c r="L48" s="2">
        <v>60471.000000000095</v>
      </c>
      <c r="M48" s="27"/>
      <c r="N48" s="2">
        <v>20875.999999999905</v>
      </c>
      <c r="O48" s="27"/>
      <c r="P48" s="186">
        <v>0.2566290090599519</v>
      </c>
      <c r="Q48" s="27"/>
      <c r="R48" s="2">
        <v>4906293</v>
      </c>
      <c r="S48" s="27"/>
      <c r="T48" s="2">
        <v>3809082</v>
      </c>
      <c r="U48" s="27"/>
      <c r="V48" s="2">
        <v>1097211</v>
      </c>
      <c r="W48" s="27"/>
      <c r="X48" s="186">
        <v>0.22363340306011076</v>
      </c>
      <c r="Y48" s="27"/>
    </row>
    <row r="49" spans="1:25" x14ac:dyDescent="0.3">
      <c r="A49" t="s">
        <v>2143</v>
      </c>
      <c r="B49" s="2">
        <v>4</v>
      </c>
      <c r="C49" s="27" t="s">
        <v>188</v>
      </c>
      <c r="D49" s="2">
        <v>2</v>
      </c>
      <c r="E49" s="27" t="s">
        <v>188</v>
      </c>
      <c r="F49" s="2">
        <v>2</v>
      </c>
      <c r="G49" s="27" t="s">
        <v>188</v>
      </c>
      <c r="H49" s="186">
        <v>1</v>
      </c>
      <c r="I49" s="27" t="s">
        <v>188</v>
      </c>
      <c r="J49" s="2">
        <v>968</v>
      </c>
      <c r="K49" s="27"/>
      <c r="L49" s="2">
        <v>798.00000000000102</v>
      </c>
      <c r="M49" s="27"/>
      <c r="N49" s="2">
        <v>169.99999999999898</v>
      </c>
      <c r="O49" s="27"/>
      <c r="P49" s="186">
        <v>0.17561983471074274</v>
      </c>
      <c r="Q49" s="27"/>
      <c r="R49" s="2">
        <v>109178</v>
      </c>
      <c r="S49" s="27"/>
      <c r="T49" s="2">
        <v>96399.000000000291</v>
      </c>
      <c r="U49" s="27"/>
      <c r="V49" s="2">
        <v>12778.999999999709</v>
      </c>
      <c r="W49" s="27"/>
      <c r="X49" s="186">
        <v>0.1170473904999149</v>
      </c>
      <c r="Y49" s="27"/>
    </row>
    <row r="50" spans="1:25" x14ac:dyDescent="0.3">
      <c r="A50" t="s">
        <v>2144</v>
      </c>
      <c r="B50" s="2">
        <v>94</v>
      </c>
      <c r="C50" s="27" t="s">
        <v>188</v>
      </c>
      <c r="D50" s="2">
        <v>33</v>
      </c>
      <c r="E50" s="27" t="s">
        <v>188</v>
      </c>
      <c r="F50" s="2">
        <v>61</v>
      </c>
      <c r="G50" s="27" t="s">
        <v>188</v>
      </c>
      <c r="H50" s="186">
        <v>1.8484848484848484</v>
      </c>
      <c r="I50" s="27" t="s">
        <v>188</v>
      </c>
      <c r="J50" s="2">
        <v>3611</v>
      </c>
      <c r="K50" s="27"/>
      <c r="L50" s="2">
        <v>1178</v>
      </c>
      <c r="M50" s="27"/>
      <c r="N50" s="2">
        <v>2433</v>
      </c>
      <c r="O50" s="27"/>
      <c r="P50" s="186">
        <v>0.67377457767931337</v>
      </c>
      <c r="Q50" s="27"/>
      <c r="R50" s="2">
        <v>162339</v>
      </c>
      <c r="S50" s="27"/>
      <c r="T50" s="2">
        <v>59024.0000000004</v>
      </c>
      <c r="U50" s="27"/>
      <c r="V50" s="2">
        <v>103314.99999999959</v>
      </c>
      <c r="W50" s="27"/>
      <c r="X50" s="186">
        <v>0.63641515593911258</v>
      </c>
      <c r="Y50" s="27"/>
    </row>
    <row r="51" spans="1:25" x14ac:dyDescent="0.3">
      <c r="A51" t="s">
        <v>2145</v>
      </c>
      <c r="B51" s="2">
        <v>310</v>
      </c>
      <c r="C51" s="27" t="s">
        <v>188</v>
      </c>
      <c r="D51" s="2">
        <v>144.150226891139</v>
      </c>
      <c r="E51" s="27" t="s">
        <v>188</v>
      </c>
      <c r="F51" s="2">
        <v>165.849773108861</v>
      </c>
      <c r="G51" s="27" t="s">
        <v>188</v>
      </c>
      <c r="H51" s="186">
        <v>1.1505342494820303</v>
      </c>
      <c r="I51" s="27" t="s">
        <v>188</v>
      </c>
      <c r="J51" s="2">
        <v>19228</v>
      </c>
      <c r="K51" s="27"/>
      <c r="L51" s="2">
        <v>9741.0000000000091</v>
      </c>
      <c r="M51" s="27"/>
      <c r="N51" s="2">
        <v>9486.9999999999909</v>
      </c>
      <c r="O51" s="27"/>
      <c r="P51" s="186">
        <v>0.49339504888703928</v>
      </c>
      <c r="Q51" s="27"/>
      <c r="R51" s="2">
        <v>1076067</v>
      </c>
      <c r="S51" s="27"/>
      <c r="T51" s="2">
        <v>561755.02345316205</v>
      </c>
      <c r="U51" s="27"/>
      <c r="V51" s="2">
        <v>514311.97654683795</v>
      </c>
      <c r="W51" s="27"/>
      <c r="X51" s="186">
        <v>0.4779553471548128</v>
      </c>
      <c r="Y51" s="27"/>
    </row>
    <row r="52" spans="1:25" x14ac:dyDescent="0.3">
      <c r="A52" t="s">
        <v>2146</v>
      </c>
      <c r="B52" s="2">
        <v>13623</v>
      </c>
      <c r="C52" s="27" t="s">
        <v>188</v>
      </c>
      <c r="D52" s="2">
        <v>11573.5613821882</v>
      </c>
      <c r="E52" s="27" t="s">
        <v>188</v>
      </c>
      <c r="F52" s="2">
        <v>2049.4386178118002</v>
      </c>
      <c r="G52" s="27" t="s">
        <v>188</v>
      </c>
      <c r="H52" s="186">
        <v>0.17707934058792843</v>
      </c>
      <c r="I52" s="27" t="s">
        <v>188</v>
      </c>
      <c r="J52" s="2">
        <v>362203</v>
      </c>
      <c r="K52" s="27"/>
      <c r="L52" s="2">
        <v>295802.99999999901</v>
      </c>
      <c r="M52" s="27"/>
      <c r="N52" s="2">
        <v>66400.00000000099</v>
      </c>
      <c r="O52" s="27"/>
      <c r="P52" s="186">
        <v>0.18332261190548116</v>
      </c>
      <c r="Q52" s="27"/>
      <c r="R52" s="2">
        <v>11083294</v>
      </c>
      <c r="S52" s="27"/>
      <c r="T52" s="2">
        <v>9257499.3023505807</v>
      </c>
      <c r="U52" s="27"/>
      <c r="V52" s="2">
        <v>1825794.6976494193</v>
      </c>
      <c r="W52" s="27"/>
      <c r="X52" s="186">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3"/>
    </row>
    <row r="59" spans="1:25" x14ac:dyDescent="0.3">
      <c r="A59" s="184"/>
    </row>
    <row r="60" spans="1:25" x14ac:dyDescent="0.3">
      <c r="A60" s="185"/>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2" t="s">
        <v>2157</v>
      </c>
      <c r="C1" s="362"/>
      <c r="D1" s="362"/>
      <c r="E1" s="362"/>
      <c r="F1" s="362"/>
      <c r="G1" s="362"/>
    </row>
    <row r="2" spans="1:7" ht="14.4" customHeight="1" x14ac:dyDescent="0.3">
      <c r="A2" t="s">
        <v>188</v>
      </c>
      <c r="B2" s="363" t="str">
        <f>Population!B3</f>
        <v>City of Selma</v>
      </c>
      <c r="C2" s="363"/>
      <c r="D2" s="363" t="str">
        <f>Population!B4</f>
        <v>Fresno County</v>
      </c>
      <c r="E2" s="363"/>
      <c r="F2" s="363" t="s">
        <v>189</v>
      </c>
      <c r="G2" s="363"/>
    </row>
    <row r="3" spans="1:7" x14ac:dyDescent="0.3">
      <c r="A3" s="18"/>
      <c r="B3" s="18"/>
      <c r="C3" s="18"/>
      <c r="D3" s="18"/>
      <c r="E3" s="18"/>
      <c r="F3" s="18"/>
      <c r="G3" s="18"/>
    </row>
    <row r="4" spans="1:7" x14ac:dyDescent="0.3">
      <c r="A4" s="123" t="s">
        <v>2158</v>
      </c>
      <c r="B4" s="123"/>
      <c r="C4" s="123"/>
      <c r="D4" s="123"/>
      <c r="E4" s="123"/>
      <c r="F4" s="123"/>
      <c r="G4" s="123"/>
    </row>
    <row r="5" spans="1:7" x14ac:dyDescent="0.3">
      <c r="A5" t="s">
        <v>190</v>
      </c>
      <c r="B5" s="2">
        <v>23219</v>
      </c>
      <c r="C5" s="27"/>
      <c r="D5" s="2">
        <v>930450</v>
      </c>
      <c r="E5" s="27"/>
      <c r="F5" s="2">
        <v>37253956</v>
      </c>
      <c r="G5" s="27"/>
    </row>
    <row r="6" spans="1:7" x14ac:dyDescent="0.3">
      <c r="A6" s="124"/>
      <c r="B6" s="124"/>
      <c r="C6" s="124"/>
      <c r="D6" s="124"/>
      <c r="E6" s="124"/>
      <c r="F6" s="124"/>
      <c r="G6" s="124"/>
    </row>
    <row r="7" spans="1:7" x14ac:dyDescent="0.3">
      <c r="A7" s="123" t="s">
        <v>2159</v>
      </c>
      <c r="B7" s="123"/>
      <c r="C7" s="123"/>
      <c r="D7" s="123"/>
      <c r="E7" s="123"/>
      <c r="F7" s="123"/>
      <c r="G7" s="123"/>
    </row>
    <row r="8" spans="1:7" x14ac:dyDescent="0.3">
      <c r="A8" t="s">
        <v>2160</v>
      </c>
      <c r="B8" s="2">
        <v>23219</v>
      </c>
      <c r="C8" s="27"/>
      <c r="D8" s="2">
        <v>930450</v>
      </c>
      <c r="E8" s="27"/>
      <c r="F8" s="2">
        <v>37253956</v>
      </c>
      <c r="G8" s="27"/>
    </row>
    <row r="9" spans="1:7" x14ac:dyDescent="0.3">
      <c r="A9" t="s">
        <v>2161</v>
      </c>
      <c r="B9" s="2">
        <v>12869</v>
      </c>
      <c r="C9" s="27">
        <v>0.55424436883586714</v>
      </c>
      <c r="D9" s="2">
        <v>515145</v>
      </c>
      <c r="E9" s="27">
        <v>0.55365145897146539</v>
      </c>
      <c r="F9" s="2">
        <v>21453934</v>
      </c>
      <c r="G9" s="27">
        <v>0.57588337732508188</v>
      </c>
    </row>
    <row r="10" spans="1:7" x14ac:dyDescent="0.3">
      <c r="A10" t="s">
        <v>2162</v>
      </c>
      <c r="B10" s="2">
        <v>284</v>
      </c>
      <c r="C10" s="27">
        <v>1.2231362246436108E-2</v>
      </c>
      <c r="D10" s="2">
        <v>49523</v>
      </c>
      <c r="E10" s="27">
        <v>5.3224783706808533E-2</v>
      </c>
      <c r="F10" s="2">
        <v>2299072</v>
      </c>
      <c r="G10" s="27">
        <v>6.1713499634777041E-2</v>
      </c>
    </row>
    <row r="11" spans="1:7" x14ac:dyDescent="0.3">
      <c r="A11" t="s">
        <v>2163</v>
      </c>
      <c r="B11" s="2">
        <v>479</v>
      </c>
      <c r="C11" s="27">
        <v>2.0629656746629914E-2</v>
      </c>
      <c r="D11" s="2">
        <v>15649</v>
      </c>
      <c r="E11" s="27">
        <v>1.6818743618679133E-2</v>
      </c>
      <c r="F11" s="2">
        <v>362801</v>
      </c>
      <c r="G11" s="27">
        <v>9.7385899097534763E-3</v>
      </c>
    </row>
    <row r="12" spans="1:7" x14ac:dyDescent="0.3">
      <c r="A12" t="s">
        <v>2164</v>
      </c>
      <c r="B12" s="2">
        <v>1057</v>
      </c>
      <c r="C12" s="27">
        <v>4.5523063008742842E-2</v>
      </c>
      <c r="D12" s="2">
        <v>89357</v>
      </c>
      <c r="E12" s="27">
        <v>9.6036326508678591E-2</v>
      </c>
      <c r="F12" s="2">
        <v>4861007</v>
      </c>
      <c r="G12" s="27">
        <v>0.13048297474770196</v>
      </c>
    </row>
    <row r="13" spans="1:7" x14ac:dyDescent="0.3">
      <c r="A13" t="s">
        <v>2165</v>
      </c>
      <c r="B13" s="2">
        <v>9</v>
      </c>
      <c r="C13" s="27">
        <v>3.8761359231663723E-4</v>
      </c>
      <c r="D13" s="2">
        <v>1405</v>
      </c>
      <c r="E13" s="27">
        <v>1.5100220323499382E-3</v>
      </c>
      <c r="F13" s="2">
        <v>144386</v>
      </c>
      <c r="G13" s="27">
        <v>3.8757226212432312E-3</v>
      </c>
    </row>
    <row r="14" spans="1:7" x14ac:dyDescent="0.3">
      <c r="A14" t="s">
        <v>2166</v>
      </c>
      <c r="B14" s="2">
        <v>7630</v>
      </c>
      <c r="C14" s="27">
        <v>0.32861018993066021</v>
      </c>
      <c r="D14" s="2">
        <v>217085</v>
      </c>
      <c r="E14" s="27">
        <v>0.23331183835778388</v>
      </c>
      <c r="F14" s="2">
        <v>6317372</v>
      </c>
      <c r="G14" s="27">
        <v>0.16957587000961724</v>
      </c>
    </row>
    <row r="15" spans="1:7" x14ac:dyDescent="0.3">
      <c r="A15" t="s">
        <v>1751</v>
      </c>
      <c r="B15" s="2">
        <v>891</v>
      </c>
      <c r="C15" s="27">
        <v>3.8373745639347083E-2</v>
      </c>
      <c r="D15" s="2">
        <v>42286</v>
      </c>
      <c r="E15" s="27">
        <v>4.5446826804234508E-2</v>
      </c>
      <c r="F15" s="2">
        <v>1815384</v>
      </c>
      <c r="G15" s="27">
        <v>4.8729965751825123E-2</v>
      </c>
    </row>
    <row r="16" spans="1:7" x14ac:dyDescent="0.3">
      <c r="A16" s="124"/>
      <c r="B16" s="124"/>
      <c r="C16" s="124"/>
      <c r="D16" s="124"/>
      <c r="E16" s="124"/>
      <c r="F16" s="124"/>
      <c r="G16" s="124"/>
    </row>
    <row r="17" spans="1:9" x14ac:dyDescent="0.3">
      <c r="A17" s="123" t="s">
        <v>2167</v>
      </c>
      <c r="B17" s="123"/>
      <c r="C17" s="123"/>
      <c r="D17" s="123"/>
      <c r="E17" s="123"/>
      <c r="F17" s="123"/>
      <c r="G17" s="123"/>
    </row>
    <row r="18" spans="1:9" x14ac:dyDescent="0.3">
      <c r="A18" t="s">
        <v>2160</v>
      </c>
      <c r="B18" s="2">
        <v>23219</v>
      </c>
      <c r="C18" s="27"/>
      <c r="D18" s="2">
        <v>930450</v>
      </c>
      <c r="E18" s="27"/>
      <c r="F18" s="2">
        <v>37253956</v>
      </c>
      <c r="G18" s="27"/>
    </row>
    <row r="19" spans="1:9" x14ac:dyDescent="0.3">
      <c r="A19" t="s">
        <v>2168</v>
      </c>
      <c r="B19" s="2">
        <v>5205</v>
      </c>
      <c r="C19" s="27">
        <v>0.22416986088978855</v>
      </c>
      <c r="D19" s="2">
        <v>462380</v>
      </c>
      <c r="E19" s="27">
        <v>0.49694233972808854</v>
      </c>
      <c r="F19" s="2">
        <v>23240237</v>
      </c>
      <c r="G19" s="27">
        <v>0.62383272799269962</v>
      </c>
    </row>
    <row r="20" spans="1:9" x14ac:dyDescent="0.3">
      <c r="A20" t="s">
        <v>2169</v>
      </c>
      <c r="B20" s="2">
        <v>3660</v>
      </c>
      <c r="C20" s="27">
        <v>0.15762952754209913</v>
      </c>
      <c r="D20" s="2">
        <v>304522</v>
      </c>
      <c r="E20" s="27">
        <v>0.32728464721371381</v>
      </c>
      <c r="F20" s="2">
        <v>14956253</v>
      </c>
      <c r="G20" s="27">
        <v>0.40146751126242808</v>
      </c>
    </row>
    <row r="21" spans="1:9" x14ac:dyDescent="0.3">
      <c r="A21" t="s">
        <v>2170</v>
      </c>
      <c r="B21" s="2">
        <v>160</v>
      </c>
      <c r="C21" s="27">
        <v>6.8909083078513289E-3</v>
      </c>
      <c r="D21" s="2">
        <v>45005</v>
      </c>
      <c r="E21" s="27">
        <v>4.8369068730184317E-2</v>
      </c>
      <c r="F21" s="2">
        <v>2163804</v>
      </c>
      <c r="G21" s="27">
        <v>5.8082529543976483E-2</v>
      </c>
      <c r="I21" s="2"/>
    </row>
    <row r="22" spans="1:9" x14ac:dyDescent="0.3">
      <c r="A22" t="s">
        <v>2171</v>
      </c>
      <c r="B22" s="2">
        <v>116</v>
      </c>
      <c r="C22" s="27">
        <v>4.9959085231922129E-3</v>
      </c>
      <c r="D22" s="2">
        <v>5979</v>
      </c>
      <c r="E22" s="27">
        <v>6.4259229405126553E-3</v>
      </c>
      <c r="F22" s="2">
        <v>162250</v>
      </c>
      <c r="G22" s="27">
        <v>4.3552421654226466E-3</v>
      </c>
    </row>
    <row r="23" spans="1:9" x14ac:dyDescent="0.3">
      <c r="A23" t="s">
        <v>2172</v>
      </c>
      <c r="B23" s="2">
        <v>993</v>
      </c>
      <c r="C23" s="27">
        <v>4.2766699685602309E-2</v>
      </c>
      <c r="D23" s="2">
        <v>86856</v>
      </c>
      <c r="E23" s="27">
        <v>9.3348379816217963E-2</v>
      </c>
      <c r="F23" s="2">
        <v>4775070</v>
      </c>
      <c r="G23" s="27">
        <v>0.12817618617469781</v>
      </c>
    </row>
    <row r="24" spans="1:9" x14ac:dyDescent="0.3">
      <c r="A24" t="s">
        <v>2173</v>
      </c>
      <c r="B24" s="2">
        <v>2</v>
      </c>
      <c r="C24" s="27">
        <v>8.6136353848141614E-5</v>
      </c>
      <c r="D24" s="2">
        <v>1066</v>
      </c>
      <c r="E24" s="27">
        <v>1.1456821967865012E-3</v>
      </c>
      <c r="F24" s="2">
        <v>128577</v>
      </c>
      <c r="G24" s="27">
        <v>3.4513650040280284E-3</v>
      </c>
    </row>
    <row r="25" spans="1:9" x14ac:dyDescent="0.3">
      <c r="A25" t="s">
        <v>2174</v>
      </c>
      <c r="B25" s="2">
        <v>54</v>
      </c>
      <c r="C25" s="27">
        <v>2.3256815538998236E-3</v>
      </c>
      <c r="D25" s="2">
        <v>1744</v>
      </c>
      <c r="E25" s="27">
        <v>1.8743618679133752E-3</v>
      </c>
      <c r="F25" s="2">
        <v>85587</v>
      </c>
      <c r="G25" s="27">
        <v>2.2973935976088014E-3</v>
      </c>
    </row>
    <row r="26" spans="1:9" x14ac:dyDescent="0.3">
      <c r="A26" t="s">
        <v>1758</v>
      </c>
      <c r="B26" s="2">
        <v>220</v>
      </c>
      <c r="C26" s="27">
        <v>9.4749989232955772E-3</v>
      </c>
      <c r="D26" s="2">
        <v>17208</v>
      </c>
      <c r="E26" s="27">
        <v>1.8494276962759956E-2</v>
      </c>
      <c r="F26" s="2">
        <v>968696</v>
      </c>
      <c r="G26" s="27">
        <v>2.6002500244537787E-2</v>
      </c>
    </row>
    <row r="27" spans="1:9" x14ac:dyDescent="0.3">
      <c r="A27" t="s">
        <v>2175</v>
      </c>
      <c r="B27" s="2">
        <v>18014</v>
      </c>
      <c r="C27" s="27">
        <v>0.77583013911021148</v>
      </c>
      <c r="D27" s="2">
        <v>468070</v>
      </c>
      <c r="E27" s="27">
        <v>0.50305766027191146</v>
      </c>
      <c r="F27" s="2">
        <v>14013719</v>
      </c>
      <c r="G27" s="27">
        <v>0.37616727200730038</v>
      </c>
    </row>
    <row r="28" spans="1:9" x14ac:dyDescent="0.3">
      <c r="A28" t="s">
        <v>2169</v>
      </c>
      <c r="B28" s="2">
        <v>9209</v>
      </c>
      <c r="C28" s="27">
        <v>0.39661484129376806</v>
      </c>
      <c r="D28" s="2">
        <v>210623</v>
      </c>
      <c r="E28" s="27">
        <v>0.22636681175775161</v>
      </c>
      <c r="F28" s="2">
        <v>6497681</v>
      </c>
      <c r="G28" s="27">
        <v>0.17441586606265386</v>
      </c>
    </row>
    <row r="29" spans="1:9" x14ac:dyDescent="0.3">
      <c r="A29" t="s">
        <v>2170</v>
      </c>
      <c r="B29" s="2">
        <v>124</v>
      </c>
      <c r="C29" s="27">
        <v>5.3404539385847796E-3</v>
      </c>
      <c r="D29" s="2">
        <v>4518</v>
      </c>
      <c r="E29" s="27">
        <v>4.8557149766242143E-3</v>
      </c>
      <c r="F29" s="2">
        <v>135268</v>
      </c>
      <c r="G29" s="27">
        <v>3.6309700908005583E-3</v>
      </c>
    </row>
    <row r="30" spans="1:9" x14ac:dyDescent="0.3">
      <c r="A30" t="s">
        <v>2171</v>
      </c>
      <c r="B30" s="2">
        <v>363</v>
      </c>
      <c r="C30" s="27">
        <v>1.5633748223437702E-2</v>
      </c>
      <c r="D30" s="2">
        <v>9670</v>
      </c>
      <c r="E30" s="27">
        <v>1.0392820678166478E-2</v>
      </c>
      <c r="F30" s="2">
        <v>200551</v>
      </c>
      <c r="G30" s="27">
        <v>5.3833477443308306E-3</v>
      </c>
    </row>
    <row r="31" spans="1:9" x14ac:dyDescent="0.3">
      <c r="A31" t="s">
        <v>2172</v>
      </c>
      <c r="B31" s="2">
        <v>64</v>
      </c>
      <c r="C31" s="27">
        <v>2.7563633231405316E-3</v>
      </c>
      <c r="D31" s="2">
        <v>2501</v>
      </c>
      <c r="E31" s="27">
        <v>2.6879466924606375E-3</v>
      </c>
      <c r="F31" s="2">
        <v>85937</v>
      </c>
      <c r="G31" s="27">
        <v>2.3067885730041664E-3</v>
      </c>
    </row>
    <row r="32" spans="1:9" x14ac:dyDescent="0.3">
      <c r="A32" t="s">
        <v>2173</v>
      </c>
      <c r="B32" s="2">
        <v>7</v>
      </c>
      <c r="C32" s="27">
        <v>3.0147723846849563E-4</v>
      </c>
      <c r="D32" s="2">
        <v>339</v>
      </c>
      <c r="E32" s="27">
        <v>3.6433983556343705E-4</v>
      </c>
      <c r="F32" s="2">
        <v>15809</v>
      </c>
      <c r="G32" s="27">
        <v>4.243576172152026E-4</v>
      </c>
    </row>
    <row r="33" spans="1:7" x14ac:dyDescent="0.3">
      <c r="A33" t="s">
        <v>2174</v>
      </c>
      <c r="B33" s="2">
        <v>7576</v>
      </c>
      <c r="C33" s="27">
        <v>0.32628450837676043</v>
      </c>
      <c r="D33" s="2">
        <v>215341</v>
      </c>
      <c r="E33" s="27">
        <v>0.23143747648987048</v>
      </c>
      <c r="F33" s="2">
        <v>6231785</v>
      </c>
      <c r="G33" s="27">
        <v>0.16727847641200844</v>
      </c>
    </row>
    <row r="34" spans="1:7" x14ac:dyDescent="0.3">
      <c r="A34" t="s">
        <v>1758</v>
      </c>
      <c r="B34" s="2">
        <v>671</v>
      </c>
      <c r="C34" s="27">
        <v>2.8898746716051509E-2</v>
      </c>
      <c r="D34" s="2">
        <v>25078</v>
      </c>
      <c r="E34" s="27">
        <v>2.6952549841474556E-2</v>
      </c>
      <c r="F34" s="2">
        <v>846688</v>
      </c>
      <c r="G34" s="27">
        <v>2.2727465507287332E-2</v>
      </c>
    </row>
    <row r="35" spans="1:7" x14ac:dyDescent="0.3">
      <c r="A35" s="124"/>
      <c r="B35" s="124"/>
      <c r="C35" s="124"/>
      <c r="D35" s="124"/>
      <c r="E35" s="124"/>
      <c r="F35" s="124"/>
      <c r="G35" s="124"/>
    </row>
    <row r="36" spans="1:7" x14ac:dyDescent="0.3">
      <c r="A36" s="123" t="s">
        <v>2176</v>
      </c>
      <c r="B36" s="123"/>
      <c r="C36" s="123"/>
      <c r="D36" s="123"/>
      <c r="E36" s="123"/>
      <c r="F36" s="123"/>
      <c r="G36" s="123"/>
    </row>
    <row r="37" spans="1:7" x14ac:dyDescent="0.3">
      <c r="A37" t="s">
        <v>2177</v>
      </c>
      <c r="B37" s="2">
        <v>6416</v>
      </c>
      <c r="C37" s="27"/>
      <c r="D37" s="2">
        <v>289391</v>
      </c>
      <c r="E37" s="27"/>
      <c r="F37" s="2">
        <v>12577498</v>
      </c>
      <c r="G37" s="27"/>
    </row>
    <row r="38" spans="1:7" x14ac:dyDescent="0.3">
      <c r="A38" t="s">
        <v>2178</v>
      </c>
      <c r="B38" s="2">
        <v>5271</v>
      </c>
      <c r="C38" s="27">
        <v>0.82153990024937651</v>
      </c>
      <c r="D38" s="2">
        <v>214445</v>
      </c>
      <c r="E38" s="27">
        <v>0.74102166273311887</v>
      </c>
      <c r="F38" s="2">
        <v>8642473</v>
      </c>
      <c r="G38" s="27">
        <v>0.68713769622543375</v>
      </c>
    </row>
    <row r="39" spans="1:7" x14ac:dyDescent="0.3">
      <c r="A39" t="s">
        <v>2179</v>
      </c>
      <c r="B39" s="2">
        <v>3553</v>
      </c>
      <c r="C39" s="27">
        <v>0.55377182044887785</v>
      </c>
      <c r="D39" s="2">
        <v>144522</v>
      </c>
      <c r="E39" s="27">
        <v>0.49940046511467184</v>
      </c>
      <c r="F39" s="2">
        <v>6213310</v>
      </c>
      <c r="G39" s="27">
        <v>0.49400206622970644</v>
      </c>
    </row>
    <row r="40" spans="1:7" x14ac:dyDescent="0.3">
      <c r="A40" t="s">
        <v>2180</v>
      </c>
      <c r="B40" s="2">
        <v>1718</v>
      </c>
      <c r="C40" s="27">
        <v>0.26776807980049877</v>
      </c>
      <c r="D40" s="2">
        <v>69923</v>
      </c>
      <c r="E40" s="27">
        <v>0.24162119761844703</v>
      </c>
      <c r="F40" s="2">
        <v>2429163</v>
      </c>
      <c r="G40" s="27">
        <v>0.19313562999572728</v>
      </c>
    </row>
    <row r="41" spans="1:7" x14ac:dyDescent="0.3">
      <c r="A41" t="s">
        <v>2181</v>
      </c>
      <c r="B41" s="2">
        <v>560</v>
      </c>
      <c r="C41" s="27">
        <v>8.7281795511221949E-2</v>
      </c>
      <c r="D41" s="2">
        <v>21041</v>
      </c>
      <c r="E41" s="27">
        <v>7.2707858917519894E-2</v>
      </c>
      <c r="F41" s="2">
        <v>752347</v>
      </c>
      <c r="G41" s="27">
        <v>5.981690476118541E-2</v>
      </c>
    </row>
    <row r="42" spans="1:7" x14ac:dyDescent="0.3">
      <c r="A42" t="s">
        <v>2182</v>
      </c>
      <c r="B42" s="2">
        <v>1158</v>
      </c>
      <c r="C42" s="27">
        <v>0.18048628428927682</v>
      </c>
      <c r="D42" s="2">
        <v>48882</v>
      </c>
      <c r="E42" s="27">
        <v>0.16891333870092712</v>
      </c>
      <c r="F42" s="2">
        <v>1676816</v>
      </c>
      <c r="G42" s="27">
        <v>0.13331872523454188</v>
      </c>
    </row>
    <row r="43" spans="1:7" x14ac:dyDescent="0.3">
      <c r="A43" t="s">
        <v>2183</v>
      </c>
      <c r="B43" s="2">
        <v>1145</v>
      </c>
      <c r="C43" s="27">
        <v>0.17846009975062344</v>
      </c>
      <c r="D43" s="2">
        <v>74946</v>
      </c>
      <c r="E43" s="27">
        <v>0.25897833726688113</v>
      </c>
      <c r="F43" s="2">
        <v>3935025</v>
      </c>
      <c r="G43" s="27">
        <v>0.31286230377456631</v>
      </c>
    </row>
    <row r="44" spans="1:7" x14ac:dyDescent="0.3">
      <c r="A44" t="s">
        <v>2184</v>
      </c>
      <c r="B44" s="2">
        <v>939</v>
      </c>
      <c r="C44" s="27">
        <v>0.14635286783042395</v>
      </c>
      <c r="D44" s="2">
        <v>57312</v>
      </c>
      <c r="E44" s="27">
        <v>0.19804347750966686</v>
      </c>
      <c r="F44" s="2">
        <v>2929442</v>
      </c>
      <c r="G44" s="27">
        <v>0.23291134691494286</v>
      </c>
    </row>
    <row r="45" spans="1:7" x14ac:dyDescent="0.3">
      <c r="A45" t="s">
        <v>2185</v>
      </c>
      <c r="B45" s="2">
        <v>206</v>
      </c>
      <c r="C45" s="27">
        <v>3.21072319201995E-2</v>
      </c>
      <c r="D45" s="2">
        <v>17634</v>
      </c>
      <c r="E45" s="27">
        <v>6.0934859757214285E-2</v>
      </c>
      <c r="F45" s="2">
        <v>1005583</v>
      </c>
      <c r="G45" s="27">
        <v>7.9950956859623432E-2</v>
      </c>
    </row>
    <row r="46" spans="1:7" x14ac:dyDescent="0.3">
      <c r="A46" s="124"/>
      <c r="B46" s="124"/>
      <c r="C46" s="124"/>
      <c r="D46" s="124"/>
      <c r="E46" s="124"/>
      <c r="F46" s="124"/>
      <c r="G46" s="124"/>
    </row>
    <row r="47" spans="1:7" x14ac:dyDescent="0.3">
      <c r="A47" s="123" t="s">
        <v>2186</v>
      </c>
      <c r="B47" s="123"/>
      <c r="C47" s="123"/>
      <c r="D47" s="123"/>
      <c r="E47" s="123"/>
      <c r="F47" s="123"/>
      <c r="G47" s="123"/>
    </row>
    <row r="48" spans="1:7" x14ac:dyDescent="0.3">
      <c r="A48" t="s">
        <v>190</v>
      </c>
      <c r="B48" s="2">
        <v>6813</v>
      </c>
      <c r="C48" s="27"/>
      <c r="D48" s="2">
        <v>315531</v>
      </c>
      <c r="E48" s="27"/>
      <c r="F48" s="2">
        <v>13680081</v>
      </c>
      <c r="G48" s="27"/>
    </row>
    <row r="49" spans="1:7" x14ac:dyDescent="0.3">
      <c r="A49" s="124"/>
      <c r="B49" s="124"/>
      <c r="C49" s="124"/>
      <c r="D49" s="124"/>
      <c r="E49" s="124"/>
      <c r="F49" s="124"/>
      <c r="G49" s="124"/>
    </row>
    <row r="50" spans="1:7" x14ac:dyDescent="0.3">
      <c r="A50" s="123" t="s">
        <v>2187</v>
      </c>
      <c r="B50" s="123"/>
      <c r="C50" s="123"/>
      <c r="D50" s="123"/>
      <c r="E50" s="123"/>
      <c r="F50" s="123"/>
      <c r="G50" s="123"/>
    </row>
    <row r="51" spans="1:7" x14ac:dyDescent="0.3">
      <c r="A51" t="s">
        <v>2188</v>
      </c>
      <c r="B51" s="2">
        <v>6416</v>
      </c>
      <c r="C51" s="27"/>
      <c r="D51" s="2">
        <v>289391</v>
      </c>
      <c r="E51" s="27"/>
      <c r="F51" s="2">
        <v>12577498</v>
      </c>
      <c r="G51" s="27"/>
    </row>
    <row r="52" spans="1:7" x14ac:dyDescent="0.3">
      <c r="A52" t="s">
        <v>2189</v>
      </c>
      <c r="B52" s="2">
        <v>2859</v>
      </c>
      <c r="C52" s="27">
        <v>0.44560473815461349</v>
      </c>
      <c r="D52" s="2">
        <v>121604</v>
      </c>
      <c r="E52" s="27">
        <v>0.42020657173167097</v>
      </c>
      <c r="F52" s="2">
        <v>5465345</v>
      </c>
      <c r="G52" s="27">
        <v>0.43453356144441446</v>
      </c>
    </row>
    <row r="53" spans="1:7" x14ac:dyDescent="0.3">
      <c r="A53" t="s">
        <v>2190</v>
      </c>
      <c r="B53" s="2">
        <v>966</v>
      </c>
      <c r="C53" s="27">
        <v>0.15056109725685785</v>
      </c>
      <c r="D53" s="2">
        <v>37087</v>
      </c>
      <c r="E53" s="27">
        <v>0.12815533309605343</v>
      </c>
      <c r="F53" s="2">
        <v>1570026</v>
      </c>
      <c r="G53" s="27">
        <v>0.12482816534735287</v>
      </c>
    </row>
    <row r="54" spans="1:7" x14ac:dyDescent="0.3">
      <c r="A54" t="s">
        <v>2191</v>
      </c>
      <c r="B54" s="2">
        <v>2591</v>
      </c>
      <c r="C54" s="27">
        <v>0.40383416458852867</v>
      </c>
      <c r="D54" s="2">
        <v>130700</v>
      </c>
      <c r="E54" s="27">
        <v>0.45163809517227554</v>
      </c>
      <c r="F54" s="2">
        <v>5542127</v>
      </c>
      <c r="G54" s="27">
        <v>0.44063827320823268</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2" t="s">
        <v>2192</v>
      </c>
      <c r="C1" s="362"/>
      <c r="D1" s="362"/>
      <c r="E1" s="362"/>
      <c r="F1" s="362"/>
      <c r="G1" s="362"/>
    </row>
    <row r="2" spans="1:7" x14ac:dyDescent="0.3">
      <c r="A2" t="s">
        <v>188</v>
      </c>
      <c r="B2" s="363" t="str">
        <f>Population!B3</f>
        <v>City of Selma</v>
      </c>
      <c r="C2" s="363"/>
      <c r="D2" s="363" t="str">
        <f>Population!B4</f>
        <v>Fresno County</v>
      </c>
      <c r="E2" s="363"/>
      <c r="F2" s="363" t="s">
        <v>189</v>
      </c>
      <c r="G2" s="363"/>
    </row>
    <row r="3" spans="1:7" x14ac:dyDescent="0.3">
      <c r="A3" s="18"/>
      <c r="B3" s="18"/>
      <c r="C3" s="18"/>
      <c r="D3" s="18"/>
      <c r="E3" s="18"/>
      <c r="F3" s="18"/>
      <c r="G3" s="18"/>
    </row>
    <row r="4" spans="1:7" x14ac:dyDescent="0.3">
      <c r="A4" s="123" t="s">
        <v>2158</v>
      </c>
      <c r="B4" s="123"/>
      <c r="C4" s="123"/>
      <c r="D4" s="123"/>
      <c r="E4" s="123"/>
      <c r="F4" s="123"/>
      <c r="G4" s="123"/>
    </row>
    <row r="5" spans="1:7" x14ac:dyDescent="0.3">
      <c r="A5" t="s">
        <v>190</v>
      </c>
      <c r="B5" s="2">
        <v>19444</v>
      </c>
      <c r="C5" s="27" t="s">
        <v>188</v>
      </c>
      <c r="D5" s="2">
        <v>799407</v>
      </c>
      <c r="E5" s="27"/>
      <c r="F5" s="2">
        <v>33871648</v>
      </c>
      <c r="G5" s="27"/>
    </row>
    <row r="6" spans="1:7" x14ac:dyDescent="0.3">
      <c r="A6" s="18"/>
      <c r="B6" s="18"/>
      <c r="C6" s="18"/>
      <c r="D6" s="18"/>
      <c r="E6" s="18"/>
      <c r="F6" s="18"/>
      <c r="G6" s="18"/>
    </row>
    <row r="7" spans="1:7" x14ac:dyDescent="0.3">
      <c r="A7" s="123" t="s">
        <v>2193</v>
      </c>
      <c r="B7" s="123"/>
      <c r="C7" s="123"/>
      <c r="D7" s="123"/>
      <c r="E7" s="123"/>
      <c r="F7" s="123"/>
      <c r="G7" s="123"/>
    </row>
    <row r="8" spans="1:7" x14ac:dyDescent="0.3">
      <c r="A8" t="s">
        <v>190</v>
      </c>
      <c r="B8" s="2">
        <v>19444</v>
      </c>
      <c r="C8" s="27" t="s">
        <v>188</v>
      </c>
      <c r="D8" s="2">
        <v>799407</v>
      </c>
      <c r="E8" s="27"/>
      <c r="F8" s="2">
        <v>33871648</v>
      </c>
      <c r="G8" s="27"/>
    </row>
    <row r="9" spans="1:7" x14ac:dyDescent="0.3">
      <c r="A9" t="s">
        <v>2161</v>
      </c>
      <c r="B9" s="2">
        <v>8536</v>
      </c>
      <c r="C9" s="27">
        <v>0.43900432009874513</v>
      </c>
      <c r="D9" s="2">
        <v>434045</v>
      </c>
      <c r="E9" s="27">
        <v>0.54300000000000004</v>
      </c>
      <c r="F9" s="2">
        <v>20170059</v>
      </c>
      <c r="G9" s="27">
        <v>0.59499999999999997</v>
      </c>
    </row>
    <row r="10" spans="1:7" x14ac:dyDescent="0.3">
      <c r="A10" t="s">
        <v>2162</v>
      </c>
      <c r="B10" s="2">
        <v>146</v>
      </c>
      <c r="C10" s="27">
        <v>7.5087430569841596E-3</v>
      </c>
      <c r="D10" s="2">
        <v>42337</v>
      </c>
      <c r="E10" s="27">
        <v>5.2999999999999999E-2</v>
      </c>
      <c r="F10" s="2">
        <v>2263882</v>
      </c>
      <c r="G10" s="27">
        <v>6.7000000000000004E-2</v>
      </c>
    </row>
    <row r="11" spans="1:7" x14ac:dyDescent="0.3">
      <c r="A11" t="s">
        <v>2163</v>
      </c>
      <c r="B11" s="2">
        <v>304</v>
      </c>
      <c r="C11" s="27">
        <v>1.5634643077556059E-2</v>
      </c>
      <c r="D11" s="2">
        <v>12790</v>
      </c>
      <c r="E11" s="27">
        <v>1.6E-2</v>
      </c>
      <c r="F11" s="2">
        <v>333346</v>
      </c>
      <c r="G11" s="27">
        <v>0.01</v>
      </c>
    </row>
    <row r="12" spans="1:7" x14ac:dyDescent="0.3">
      <c r="A12" t="s">
        <v>2164</v>
      </c>
      <c r="B12" s="2">
        <v>619</v>
      </c>
      <c r="C12" s="27">
        <v>3.1835013371734208E-2</v>
      </c>
      <c r="D12" s="2">
        <v>64362</v>
      </c>
      <c r="E12" s="27">
        <v>8.1000000000000003E-2</v>
      </c>
      <c r="F12" s="2">
        <v>3697513</v>
      </c>
      <c r="G12" s="27">
        <v>0.109</v>
      </c>
    </row>
    <row r="13" spans="1:7" x14ac:dyDescent="0.3">
      <c r="A13" t="s">
        <v>2165</v>
      </c>
      <c r="B13" s="2">
        <v>6</v>
      </c>
      <c r="C13" s="27">
        <v>3.0857848179386956E-4</v>
      </c>
      <c r="D13" s="2">
        <v>1000</v>
      </c>
      <c r="E13" s="27">
        <v>1E-3</v>
      </c>
      <c r="F13" s="2">
        <v>116961</v>
      </c>
      <c r="G13" s="27">
        <v>3.0000000000000001E-3</v>
      </c>
    </row>
    <row r="14" spans="1:7" x14ac:dyDescent="0.3">
      <c r="A14" t="s">
        <v>2194</v>
      </c>
      <c r="B14" s="2">
        <v>8962</v>
      </c>
      <c r="C14" s="27">
        <v>0.46091339230610984</v>
      </c>
      <c r="D14" s="2">
        <v>207061</v>
      </c>
      <c r="E14" s="27">
        <v>0.25900000000000001</v>
      </c>
      <c r="F14" s="2">
        <v>5682241</v>
      </c>
      <c r="G14" s="27">
        <v>0.16800000000000001</v>
      </c>
    </row>
    <row r="15" spans="1:7" x14ac:dyDescent="0.3">
      <c r="A15" t="s">
        <v>2195</v>
      </c>
      <c r="B15" s="2">
        <v>871</v>
      </c>
      <c r="C15" s="27">
        <v>4.4795309607076735E-2</v>
      </c>
      <c r="D15" s="2">
        <v>37812</v>
      </c>
      <c r="E15" s="27">
        <v>4.7E-2</v>
      </c>
      <c r="F15" s="2">
        <v>1607646</v>
      </c>
      <c r="G15" s="27">
        <v>4.7E-2</v>
      </c>
    </row>
    <row r="16" spans="1:7" x14ac:dyDescent="0.3">
      <c r="A16" s="18"/>
      <c r="B16" s="18"/>
      <c r="C16" s="18"/>
      <c r="D16" s="18"/>
      <c r="E16" s="18"/>
      <c r="F16" s="18"/>
      <c r="G16" s="18"/>
    </row>
    <row r="17" spans="1:7" x14ac:dyDescent="0.3">
      <c r="A17" s="123" t="s">
        <v>2196</v>
      </c>
      <c r="B17" s="123"/>
      <c r="C17" s="123"/>
      <c r="D17" s="123"/>
      <c r="E17" s="123"/>
      <c r="F17" s="123"/>
      <c r="G17" s="123"/>
    </row>
    <row r="18" spans="1:7" x14ac:dyDescent="0.3">
      <c r="A18" t="s">
        <v>190</v>
      </c>
      <c r="B18" s="2">
        <v>19444</v>
      </c>
      <c r="C18" s="27" t="s">
        <v>188</v>
      </c>
      <c r="D18" s="2">
        <v>799407</v>
      </c>
      <c r="E18" s="27"/>
      <c r="F18" s="2">
        <v>33871648</v>
      </c>
      <c r="G18" s="27"/>
    </row>
    <row r="19" spans="1:7" x14ac:dyDescent="0.3">
      <c r="A19" t="s">
        <v>1754</v>
      </c>
      <c r="B19" s="2">
        <v>5492</v>
      </c>
      <c r="C19" s="27">
        <v>0.28245217033532194</v>
      </c>
      <c r="D19" s="2">
        <v>447771</v>
      </c>
      <c r="E19" s="27">
        <v>0.56000000000000005</v>
      </c>
      <c r="F19" s="2">
        <v>22905092</v>
      </c>
      <c r="G19" s="27">
        <v>0.67600000000000005</v>
      </c>
    </row>
    <row r="20" spans="1:7" x14ac:dyDescent="0.3">
      <c r="A20" t="s">
        <v>2169</v>
      </c>
      <c r="B20" s="2">
        <v>4332</v>
      </c>
      <c r="C20" s="27">
        <v>0.22279366385517382</v>
      </c>
      <c r="D20" s="2">
        <v>317522</v>
      </c>
      <c r="E20" s="27">
        <v>0.39700000000000002</v>
      </c>
      <c r="F20" s="2">
        <v>15816790</v>
      </c>
      <c r="G20" s="27">
        <v>0.46700000000000003</v>
      </c>
    </row>
    <row r="21" spans="1:7" x14ac:dyDescent="0.3">
      <c r="A21" t="s">
        <v>2170</v>
      </c>
      <c r="B21" s="2">
        <v>116</v>
      </c>
      <c r="C21" s="27">
        <v>5.9658506480148119E-3</v>
      </c>
      <c r="D21" s="2">
        <v>40291</v>
      </c>
      <c r="E21" s="27">
        <v>0.05</v>
      </c>
      <c r="F21" s="2">
        <v>2181926</v>
      </c>
      <c r="G21" s="27">
        <v>6.4000000000000001E-2</v>
      </c>
    </row>
    <row r="22" spans="1:7" x14ac:dyDescent="0.3">
      <c r="A22" t="s">
        <v>2171</v>
      </c>
      <c r="B22" s="2">
        <v>121</v>
      </c>
      <c r="C22" s="27">
        <v>6.2229993828430367E-3</v>
      </c>
      <c r="D22" s="2">
        <v>6223</v>
      </c>
      <c r="E22" s="27">
        <v>8.0000000000000002E-3</v>
      </c>
      <c r="F22" s="2">
        <v>178984</v>
      </c>
      <c r="G22" s="27">
        <v>5.0000000000000001E-3</v>
      </c>
    </row>
    <row r="23" spans="1:7" x14ac:dyDescent="0.3">
      <c r="A23" t="s">
        <v>2172</v>
      </c>
      <c r="B23" s="2">
        <v>605</v>
      </c>
      <c r="C23" s="27">
        <v>3.1114996914215182E-2</v>
      </c>
      <c r="D23" s="2">
        <v>63029</v>
      </c>
      <c r="E23" s="27">
        <v>7.9000000000000001E-2</v>
      </c>
      <c r="F23" s="2">
        <v>3648860</v>
      </c>
      <c r="G23" s="27">
        <v>0.108</v>
      </c>
    </row>
    <row r="24" spans="1:7" x14ac:dyDescent="0.3">
      <c r="A24" t="s">
        <v>2173</v>
      </c>
      <c r="B24" s="2">
        <v>2</v>
      </c>
      <c r="C24" s="27">
        <v>1.0285949393128986E-4</v>
      </c>
      <c r="D24" s="2">
        <v>682</v>
      </c>
      <c r="E24" s="27">
        <v>1E-3</v>
      </c>
      <c r="F24" s="2">
        <v>103736</v>
      </c>
      <c r="G24" s="27">
        <v>3.0000000000000001E-3</v>
      </c>
    </row>
    <row r="25" spans="1:7" x14ac:dyDescent="0.3">
      <c r="A25" t="s">
        <v>2197</v>
      </c>
      <c r="B25" s="2">
        <v>49</v>
      </c>
      <c r="C25" s="27">
        <v>2.5200576013166016E-3</v>
      </c>
      <c r="D25" s="2">
        <v>1451</v>
      </c>
      <c r="E25" s="27">
        <v>2E-3</v>
      </c>
      <c r="F25" s="2">
        <v>71681</v>
      </c>
      <c r="G25" s="27">
        <v>2E-3</v>
      </c>
    </row>
    <row r="26" spans="1:7" x14ac:dyDescent="0.3">
      <c r="A26" t="s">
        <v>2198</v>
      </c>
      <c r="B26" s="2">
        <v>267</v>
      </c>
      <c r="C26" s="27">
        <v>1.3731742439827195E-2</v>
      </c>
      <c r="D26" s="2">
        <v>18573</v>
      </c>
      <c r="E26" s="27">
        <v>2.3E-2</v>
      </c>
      <c r="F26" s="2">
        <v>903115</v>
      </c>
      <c r="G26" s="27">
        <v>2.7E-2</v>
      </c>
    </row>
    <row r="27" spans="1:7" x14ac:dyDescent="0.3">
      <c r="A27" t="s">
        <v>262</v>
      </c>
      <c r="B27" s="2">
        <v>13952</v>
      </c>
      <c r="C27" s="27">
        <v>0.71754782966467801</v>
      </c>
      <c r="D27" s="2">
        <v>351636</v>
      </c>
      <c r="E27" s="27">
        <v>0.44</v>
      </c>
      <c r="F27" s="2">
        <v>10966556</v>
      </c>
      <c r="G27" s="27">
        <v>0.32400000000000001</v>
      </c>
    </row>
    <row r="28" spans="1:7" x14ac:dyDescent="0.3">
      <c r="A28" t="s">
        <v>2169</v>
      </c>
      <c r="B28" s="2">
        <v>4204</v>
      </c>
      <c r="C28" s="27">
        <v>0.21621065624357128</v>
      </c>
      <c r="D28" s="2">
        <v>116523</v>
      </c>
      <c r="E28" s="27">
        <v>0.14599999999999999</v>
      </c>
      <c r="F28" s="2">
        <v>4353269</v>
      </c>
      <c r="G28" s="27">
        <v>0.129</v>
      </c>
    </row>
    <row r="29" spans="1:7" x14ac:dyDescent="0.3">
      <c r="A29" t="s">
        <v>2170</v>
      </c>
      <c r="B29" s="2">
        <v>30</v>
      </c>
      <c r="C29" s="27">
        <v>1.5428924089693479E-3</v>
      </c>
      <c r="D29" s="2">
        <v>2046</v>
      </c>
      <c r="E29" s="27">
        <v>3.0000000000000001E-3</v>
      </c>
      <c r="F29" s="2">
        <v>81956</v>
      </c>
      <c r="G29" s="27">
        <v>2E-3</v>
      </c>
    </row>
    <row r="30" spans="1:7" x14ac:dyDescent="0.3">
      <c r="A30" t="s">
        <v>2171</v>
      </c>
      <c r="B30" s="2">
        <v>183</v>
      </c>
      <c r="C30" s="27">
        <v>9.4116436947130223E-3</v>
      </c>
      <c r="D30" s="2">
        <v>6567</v>
      </c>
      <c r="E30" s="27">
        <v>8.0000000000000002E-3</v>
      </c>
      <c r="F30" s="2">
        <v>154362</v>
      </c>
      <c r="G30" s="27">
        <v>5.0000000000000001E-3</v>
      </c>
    </row>
    <row r="31" spans="1:7" x14ac:dyDescent="0.3">
      <c r="A31" t="s">
        <v>2172</v>
      </c>
      <c r="B31" s="2">
        <v>14</v>
      </c>
      <c r="C31" s="27">
        <v>7.2001645751902904E-4</v>
      </c>
      <c r="D31" s="2">
        <v>1333</v>
      </c>
      <c r="E31" s="27">
        <v>2E-3</v>
      </c>
      <c r="F31" s="2">
        <v>48653</v>
      </c>
      <c r="G31" s="27">
        <v>1E-3</v>
      </c>
    </row>
    <row r="32" spans="1:7" x14ac:dyDescent="0.3">
      <c r="A32" t="s">
        <v>2173</v>
      </c>
      <c r="B32" s="2">
        <v>4</v>
      </c>
      <c r="C32" s="27">
        <v>2.0571898786257971E-4</v>
      </c>
      <c r="D32" s="2">
        <v>318</v>
      </c>
      <c r="E32" s="27">
        <v>0</v>
      </c>
      <c r="F32" s="2">
        <v>13225</v>
      </c>
      <c r="G32" s="27">
        <v>0</v>
      </c>
    </row>
    <row r="33" spans="1:7" x14ac:dyDescent="0.3">
      <c r="A33" t="s">
        <v>2197</v>
      </c>
      <c r="B33" s="2">
        <v>8913</v>
      </c>
      <c r="C33" s="27">
        <v>0.45839333470479326</v>
      </c>
      <c r="D33" s="2">
        <v>205610</v>
      </c>
      <c r="E33" s="27">
        <v>0.25700000000000001</v>
      </c>
      <c r="F33" s="2">
        <v>5610560</v>
      </c>
      <c r="G33" s="27">
        <v>0.16600000000000001</v>
      </c>
    </row>
    <row r="34" spans="1:7" x14ac:dyDescent="0.3">
      <c r="A34" t="s">
        <v>2198</v>
      </c>
      <c r="B34" s="2">
        <v>604</v>
      </c>
      <c r="C34" s="27">
        <v>3.1063567167249537E-2</v>
      </c>
      <c r="D34" s="2">
        <v>19239</v>
      </c>
      <c r="E34" s="27">
        <v>2.4E-2</v>
      </c>
      <c r="F34" s="2">
        <v>704531</v>
      </c>
      <c r="G34" s="27">
        <v>2.1000000000000001E-2</v>
      </c>
    </row>
    <row r="35" spans="1:7" x14ac:dyDescent="0.3">
      <c r="A35" s="18"/>
      <c r="B35" s="18"/>
      <c r="C35" s="18"/>
      <c r="D35" s="18"/>
      <c r="E35" s="18"/>
      <c r="F35" s="18"/>
      <c r="G35" s="18"/>
    </row>
    <row r="36" spans="1:7" x14ac:dyDescent="0.3">
      <c r="A36" s="123" t="s">
        <v>2199</v>
      </c>
      <c r="B36" s="123"/>
      <c r="C36" s="123"/>
      <c r="D36" s="123"/>
      <c r="E36" s="123"/>
      <c r="F36" s="123"/>
      <c r="G36" s="123"/>
    </row>
    <row r="37" spans="1:7" x14ac:dyDescent="0.3">
      <c r="A37" t="s">
        <v>190</v>
      </c>
      <c r="B37" s="2">
        <v>5596</v>
      </c>
      <c r="C37" s="27" t="s">
        <v>188</v>
      </c>
      <c r="D37" s="2">
        <v>252940</v>
      </c>
      <c r="E37" s="27"/>
      <c r="F37" s="2">
        <v>11502870</v>
      </c>
      <c r="G37" s="27"/>
    </row>
    <row r="38" spans="1:7" x14ac:dyDescent="0.3">
      <c r="A38" s="18"/>
      <c r="B38" s="18"/>
      <c r="C38" s="18"/>
      <c r="D38" s="18"/>
      <c r="E38" s="18"/>
      <c r="F38" s="18"/>
      <c r="G38" s="18"/>
    </row>
    <row r="39" spans="1:7" x14ac:dyDescent="0.3">
      <c r="A39" s="123" t="s">
        <v>2186</v>
      </c>
      <c r="B39" s="123"/>
      <c r="C39" s="123"/>
      <c r="D39" s="123"/>
      <c r="E39" s="123"/>
      <c r="F39" s="123"/>
      <c r="G39" s="123"/>
    </row>
    <row r="40" spans="1:7" x14ac:dyDescent="0.3">
      <c r="A40" t="s">
        <v>190</v>
      </c>
      <c r="B40" s="2">
        <v>5815</v>
      </c>
      <c r="C40" s="27" t="s">
        <v>188</v>
      </c>
      <c r="D40" s="2">
        <v>270767</v>
      </c>
      <c r="E40" s="27"/>
      <c r="F40" s="2">
        <v>12214549</v>
      </c>
      <c r="G40" s="27"/>
    </row>
    <row r="41" spans="1:7" x14ac:dyDescent="0.3">
      <c r="A41" s="18"/>
      <c r="B41" s="18"/>
      <c r="C41" s="18"/>
      <c r="D41" s="18"/>
      <c r="E41" s="18"/>
      <c r="F41" s="18"/>
      <c r="G41" s="18"/>
    </row>
    <row r="42" spans="1:7" x14ac:dyDescent="0.3">
      <c r="A42" s="123" t="s">
        <v>2187</v>
      </c>
      <c r="B42" s="123"/>
      <c r="C42" s="123"/>
      <c r="D42" s="123"/>
      <c r="E42" s="123"/>
      <c r="F42" s="123"/>
      <c r="G42" s="123"/>
    </row>
    <row r="43" spans="1:7" x14ac:dyDescent="0.3">
      <c r="A43" t="s">
        <v>190</v>
      </c>
      <c r="B43" s="2">
        <v>5596</v>
      </c>
      <c r="C43" s="27" t="s">
        <v>188</v>
      </c>
      <c r="D43" s="2">
        <v>252940</v>
      </c>
      <c r="E43" s="27"/>
      <c r="F43" s="2">
        <v>11502870</v>
      </c>
      <c r="G43" s="27"/>
    </row>
    <row r="44" spans="1:7" x14ac:dyDescent="0.3">
      <c r="A44" t="s">
        <v>2200</v>
      </c>
      <c r="B44" s="2">
        <v>3476</v>
      </c>
      <c r="C44" s="27">
        <v>0.6211579699785561</v>
      </c>
      <c r="D44" s="2">
        <v>142795</v>
      </c>
      <c r="E44" s="27">
        <v>0.56499999999999995</v>
      </c>
      <c r="F44" s="2">
        <v>6546334</v>
      </c>
      <c r="G44" s="27">
        <v>0.56899999999999995</v>
      </c>
    </row>
    <row r="45" spans="1:7" x14ac:dyDescent="0.3">
      <c r="A45" t="s">
        <v>2191</v>
      </c>
      <c r="B45" s="2">
        <v>2120</v>
      </c>
      <c r="C45" s="27">
        <v>0.3788420300214439</v>
      </c>
      <c r="D45" s="2">
        <v>110145</v>
      </c>
      <c r="E45" s="27">
        <v>0.435</v>
      </c>
      <c r="F45" s="2">
        <v>4956536</v>
      </c>
      <c r="G45" s="27">
        <v>0.43099999999999999</v>
      </c>
    </row>
    <row r="46" spans="1:7" x14ac:dyDescent="0.3">
      <c r="A46" s="18"/>
      <c r="B46" s="18"/>
      <c r="C46" s="18"/>
      <c r="D46" s="18"/>
      <c r="E46" s="18"/>
      <c r="F46" s="18"/>
      <c r="G46" s="18"/>
    </row>
    <row r="47" spans="1:7" x14ac:dyDescent="0.3">
      <c r="A47" s="123" t="s">
        <v>2201</v>
      </c>
      <c r="B47" s="123"/>
      <c r="C47" s="123"/>
      <c r="D47" s="123"/>
      <c r="E47" s="123"/>
      <c r="F47" s="123"/>
      <c r="G47" s="123"/>
    </row>
    <row r="48" spans="1:7" x14ac:dyDescent="0.3">
      <c r="A48" t="s">
        <v>2202</v>
      </c>
      <c r="B48" s="15">
        <v>520</v>
      </c>
      <c r="C48" s="27" t="s">
        <v>188</v>
      </c>
      <c r="D48" s="15">
        <v>805</v>
      </c>
      <c r="E48" s="27"/>
      <c r="F48" s="15">
        <v>1126</v>
      </c>
      <c r="G48" s="27"/>
    </row>
    <row r="49" spans="1:7" x14ac:dyDescent="0.3">
      <c r="A49" s="18"/>
      <c r="B49" s="18"/>
      <c r="C49" s="18"/>
      <c r="D49" s="18"/>
      <c r="E49" s="18"/>
      <c r="F49" s="18"/>
      <c r="G49" s="18"/>
    </row>
    <row r="50" spans="1:7" x14ac:dyDescent="0.3">
      <c r="A50" s="123" t="s">
        <v>2203</v>
      </c>
      <c r="B50" s="123"/>
      <c r="C50" s="123"/>
      <c r="D50" s="123"/>
      <c r="E50" s="123"/>
      <c r="F50" s="123"/>
      <c r="G50" s="123"/>
    </row>
    <row r="51" spans="1:7" x14ac:dyDescent="0.3">
      <c r="A51" t="s">
        <v>190</v>
      </c>
      <c r="B51" s="2">
        <v>2092</v>
      </c>
      <c r="C51" s="27" t="s">
        <v>188</v>
      </c>
      <c r="D51" s="2">
        <v>107575</v>
      </c>
      <c r="E51" s="27"/>
      <c r="F51" s="2">
        <v>4921581</v>
      </c>
      <c r="G51" s="27"/>
    </row>
    <row r="52" spans="1:7" x14ac:dyDescent="0.3">
      <c r="A52" t="s">
        <v>2204</v>
      </c>
      <c r="B52" s="2">
        <v>106</v>
      </c>
      <c r="C52" s="27">
        <v>5.0669216061185469E-2</v>
      </c>
      <c r="D52" s="2">
        <v>5423</v>
      </c>
      <c r="E52" s="27">
        <v>0.05</v>
      </c>
      <c r="F52" s="2">
        <v>236808</v>
      </c>
      <c r="G52" s="27">
        <v>4.8000000000000001E-2</v>
      </c>
    </row>
    <row r="53" spans="1:7" x14ac:dyDescent="0.3">
      <c r="A53" t="s">
        <v>2205</v>
      </c>
      <c r="B53" s="2">
        <v>229</v>
      </c>
      <c r="C53" s="27">
        <v>0.10946462715105162</v>
      </c>
      <c r="D53" s="2">
        <v>10253</v>
      </c>
      <c r="E53" s="27">
        <v>9.5000000000000001E-2</v>
      </c>
      <c r="F53" s="2">
        <v>482062</v>
      </c>
      <c r="G53" s="27">
        <v>9.8000000000000004E-2</v>
      </c>
    </row>
    <row r="54" spans="1:7" x14ac:dyDescent="0.3">
      <c r="A54" t="s">
        <v>2206</v>
      </c>
      <c r="B54" s="2">
        <v>266</v>
      </c>
      <c r="C54" s="27">
        <v>0.12715105162523901</v>
      </c>
      <c r="D54" s="2">
        <v>13419</v>
      </c>
      <c r="E54" s="27">
        <v>0.125</v>
      </c>
      <c r="F54" s="2">
        <v>668412</v>
      </c>
      <c r="G54" s="27">
        <v>0.13600000000000001</v>
      </c>
    </row>
    <row r="55" spans="1:7" x14ac:dyDescent="0.3">
      <c r="A55" t="s">
        <v>2207</v>
      </c>
      <c r="B55" s="2">
        <v>271</v>
      </c>
      <c r="C55" s="27">
        <v>0.12954110898661567</v>
      </c>
      <c r="D55" s="2">
        <v>12744</v>
      </c>
      <c r="E55" s="27">
        <v>0.11799999999999999</v>
      </c>
      <c r="F55" s="2">
        <v>645258</v>
      </c>
      <c r="G55" s="27">
        <v>0.13100000000000001</v>
      </c>
    </row>
    <row r="56" spans="1:7" x14ac:dyDescent="0.3">
      <c r="A56" t="s">
        <v>2208</v>
      </c>
      <c r="B56" s="2">
        <v>209</v>
      </c>
      <c r="C56" s="27">
        <v>9.9904397705544934E-2</v>
      </c>
      <c r="D56" s="2">
        <v>10704</v>
      </c>
      <c r="E56" s="27">
        <v>0.1</v>
      </c>
      <c r="F56" s="2">
        <v>542046</v>
      </c>
      <c r="G56" s="27">
        <v>0.11</v>
      </c>
    </row>
    <row r="57" spans="1:7" x14ac:dyDescent="0.3">
      <c r="A57" t="s">
        <v>2209</v>
      </c>
      <c r="B57" s="2">
        <v>167</v>
      </c>
      <c r="C57" s="27">
        <v>7.9827915869980878E-2</v>
      </c>
      <c r="D57" s="2">
        <v>8675</v>
      </c>
      <c r="E57" s="27">
        <v>8.1000000000000003E-2</v>
      </c>
      <c r="F57" s="2">
        <v>401761</v>
      </c>
      <c r="G57" s="27">
        <v>8.2000000000000003E-2</v>
      </c>
    </row>
    <row r="58" spans="1:7" x14ac:dyDescent="0.3">
      <c r="A58" t="s">
        <v>2210</v>
      </c>
      <c r="B58" s="2">
        <v>156</v>
      </c>
      <c r="C58" s="27">
        <v>7.4569789674952203E-2</v>
      </c>
      <c r="D58" s="2">
        <v>6603</v>
      </c>
      <c r="E58" s="27">
        <v>6.0999999999999999E-2</v>
      </c>
      <c r="F58" s="2">
        <v>292315</v>
      </c>
      <c r="G58" s="27">
        <v>5.8999999999999997E-2</v>
      </c>
    </row>
    <row r="59" spans="1:7" x14ac:dyDescent="0.3">
      <c r="A59" t="s">
        <v>2211</v>
      </c>
      <c r="B59" s="2">
        <v>154</v>
      </c>
      <c r="C59" s="27">
        <v>7.3613766730401528E-2</v>
      </c>
      <c r="D59" s="2">
        <v>9355</v>
      </c>
      <c r="E59" s="27">
        <v>8.6999999999999994E-2</v>
      </c>
      <c r="F59" s="2">
        <v>391662</v>
      </c>
      <c r="G59" s="27">
        <v>0.08</v>
      </c>
    </row>
    <row r="60" spans="1:7" x14ac:dyDescent="0.3">
      <c r="A60" t="s">
        <v>2212</v>
      </c>
      <c r="B60" s="2">
        <v>417</v>
      </c>
      <c r="C60" s="27">
        <v>0.19933078393881454</v>
      </c>
      <c r="D60" s="2">
        <v>23074</v>
      </c>
      <c r="E60" s="27">
        <v>0.214</v>
      </c>
      <c r="F60" s="2">
        <v>993957</v>
      </c>
      <c r="G60" s="27">
        <v>0.20200000000000001</v>
      </c>
    </row>
    <row r="61" spans="1:7" x14ac:dyDescent="0.3">
      <c r="A61" t="s">
        <v>2213</v>
      </c>
      <c r="B61" s="2">
        <v>117</v>
      </c>
      <c r="C61" s="27">
        <v>5.5927342256214152E-2</v>
      </c>
      <c r="D61" s="2">
        <v>7325</v>
      </c>
      <c r="E61" s="27">
        <v>6.8000000000000005E-2</v>
      </c>
      <c r="F61" s="2">
        <v>267300</v>
      </c>
      <c r="G61" s="27">
        <v>5.3999999999999999E-2</v>
      </c>
    </row>
    <row r="62" spans="1:7" x14ac:dyDescent="0.3">
      <c r="A62" s="18"/>
      <c r="B62" s="18"/>
      <c r="C62" s="18"/>
      <c r="D62" s="18"/>
      <c r="E62" s="18"/>
      <c r="F62" s="18"/>
      <c r="G62" s="18"/>
    </row>
    <row r="63" spans="1:7" x14ac:dyDescent="0.3">
      <c r="A63" s="123" t="s">
        <v>2214</v>
      </c>
      <c r="B63" s="123"/>
      <c r="C63" s="123"/>
      <c r="D63" s="123"/>
      <c r="E63" s="123"/>
      <c r="F63" s="123"/>
      <c r="G63" s="123"/>
    </row>
    <row r="64" spans="1:7" x14ac:dyDescent="0.3">
      <c r="A64" t="s">
        <v>2215</v>
      </c>
      <c r="B64" s="15">
        <v>92600</v>
      </c>
      <c r="C64" s="27" t="s">
        <v>188</v>
      </c>
      <c r="D64" s="15">
        <v>154651</v>
      </c>
      <c r="E64" s="27"/>
      <c r="F64" s="15">
        <v>299805</v>
      </c>
      <c r="G64" s="27"/>
    </row>
    <row r="65" spans="1:7" x14ac:dyDescent="0.3">
      <c r="A65" s="18"/>
      <c r="B65" s="18"/>
      <c r="C65" s="18"/>
      <c r="D65" s="18"/>
      <c r="E65" s="18"/>
      <c r="F65" s="18"/>
      <c r="G65" s="18"/>
    </row>
    <row r="66" spans="1:7" x14ac:dyDescent="0.3">
      <c r="A66" s="123" t="s">
        <v>2216</v>
      </c>
      <c r="B66" s="123"/>
      <c r="C66" s="123"/>
      <c r="D66" s="123"/>
      <c r="E66" s="123"/>
      <c r="F66" s="123"/>
      <c r="G66" s="123"/>
    </row>
    <row r="67" spans="1:7" x14ac:dyDescent="0.3">
      <c r="A67" t="s">
        <v>190</v>
      </c>
      <c r="B67" s="2">
        <v>2963</v>
      </c>
      <c r="C67" s="27" t="s">
        <v>188</v>
      </c>
      <c r="D67" s="2">
        <v>124204</v>
      </c>
      <c r="E67" s="27"/>
      <c r="F67" s="2">
        <v>5527618</v>
      </c>
      <c r="G67" s="27"/>
    </row>
    <row r="68" spans="1:7" x14ac:dyDescent="0.3">
      <c r="A68" t="s">
        <v>2217</v>
      </c>
      <c r="B68" s="2">
        <v>2187</v>
      </c>
      <c r="C68" s="27">
        <v>0.73810327370907869</v>
      </c>
      <c r="D68" s="2">
        <v>95662</v>
      </c>
      <c r="E68" s="27">
        <v>0.77</v>
      </c>
      <c r="F68" s="2">
        <v>4367361</v>
      </c>
      <c r="G68" s="27">
        <v>0.79</v>
      </c>
    </row>
    <row r="69" spans="1:7" x14ac:dyDescent="0.3">
      <c r="A69" t="s">
        <v>2218</v>
      </c>
      <c r="B69" s="2">
        <v>89</v>
      </c>
      <c r="C69" s="27">
        <v>3.0037124535943302E-2</v>
      </c>
      <c r="D69" s="2">
        <v>5150</v>
      </c>
      <c r="E69" s="27">
        <v>4.1000000000000002E-2</v>
      </c>
      <c r="F69" s="2">
        <v>243785</v>
      </c>
      <c r="G69" s="27">
        <v>4.3999999999999997E-2</v>
      </c>
    </row>
    <row r="70" spans="1:7" x14ac:dyDescent="0.3">
      <c r="A70" t="s">
        <v>2219</v>
      </c>
      <c r="B70" s="2">
        <v>229</v>
      </c>
      <c r="C70" s="27">
        <v>7.7286533918326017E-2</v>
      </c>
      <c r="D70" s="2">
        <v>11798</v>
      </c>
      <c r="E70" s="27">
        <v>9.5000000000000001E-2</v>
      </c>
      <c r="F70" s="2">
        <v>480452</v>
      </c>
      <c r="G70" s="27">
        <v>8.6999999999999994E-2</v>
      </c>
    </row>
    <row r="71" spans="1:7" x14ac:dyDescent="0.3">
      <c r="A71" t="s">
        <v>2220</v>
      </c>
      <c r="B71" s="2">
        <v>394</v>
      </c>
      <c r="C71" s="27">
        <v>0.13297333783327708</v>
      </c>
      <c r="D71" s="2">
        <v>17331</v>
      </c>
      <c r="E71" s="27">
        <v>0.14000000000000001</v>
      </c>
      <c r="F71" s="2">
        <v>698744</v>
      </c>
      <c r="G71" s="27">
        <v>0.126</v>
      </c>
    </row>
    <row r="72" spans="1:7" x14ac:dyDescent="0.3">
      <c r="A72" t="s">
        <v>2221</v>
      </c>
      <c r="B72" s="2">
        <v>349</v>
      </c>
      <c r="C72" s="27">
        <v>0.11778602767465407</v>
      </c>
      <c r="D72" s="2">
        <v>16028</v>
      </c>
      <c r="E72" s="27">
        <v>0.129</v>
      </c>
      <c r="F72" s="2">
        <v>717600</v>
      </c>
      <c r="G72" s="27">
        <v>0.13</v>
      </c>
    </row>
    <row r="73" spans="1:7" x14ac:dyDescent="0.3">
      <c r="A73" t="s">
        <v>2222</v>
      </c>
      <c r="B73" s="2">
        <v>346</v>
      </c>
      <c r="C73" s="27">
        <v>0.11677354033074587</v>
      </c>
      <c r="D73" s="2">
        <v>12536</v>
      </c>
      <c r="E73" s="27">
        <v>0.10100000000000001</v>
      </c>
      <c r="F73" s="2">
        <v>586666</v>
      </c>
      <c r="G73" s="27">
        <v>0.106</v>
      </c>
    </row>
    <row r="74" spans="1:7" x14ac:dyDescent="0.3">
      <c r="A74" t="s">
        <v>2223</v>
      </c>
      <c r="B74" s="2">
        <v>240</v>
      </c>
      <c r="C74" s="27">
        <v>8.0998987512656093E-2</v>
      </c>
      <c r="D74" s="2">
        <v>9027</v>
      </c>
      <c r="E74" s="27">
        <v>7.2999999999999995E-2</v>
      </c>
      <c r="F74" s="2">
        <v>418295</v>
      </c>
      <c r="G74" s="27">
        <v>7.5999999999999998E-2</v>
      </c>
    </row>
    <row r="75" spans="1:7" x14ac:dyDescent="0.3">
      <c r="A75" t="s">
        <v>2224</v>
      </c>
      <c r="B75" s="2">
        <v>185</v>
      </c>
      <c r="C75" s="27">
        <v>6.2436719541005735E-2</v>
      </c>
      <c r="D75" s="2">
        <v>5915</v>
      </c>
      <c r="E75" s="27">
        <v>4.8000000000000001E-2</v>
      </c>
      <c r="F75" s="2">
        <v>284209</v>
      </c>
      <c r="G75" s="27">
        <v>5.0999999999999997E-2</v>
      </c>
    </row>
    <row r="76" spans="1:7" x14ac:dyDescent="0.3">
      <c r="A76" t="s">
        <v>2225</v>
      </c>
      <c r="B76" s="2">
        <v>147</v>
      </c>
      <c r="C76" s="27">
        <v>4.961187985150186E-2</v>
      </c>
      <c r="D76" s="2">
        <v>6359</v>
      </c>
      <c r="E76" s="27">
        <v>5.0999999999999997E-2</v>
      </c>
      <c r="F76" s="2">
        <v>330325</v>
      </c>
      <c r="G76" s="27">
        <v>0.06</v>
      </c>
    </row>
    <row r="77" spans="1:7" x14ac:dyDescent="0.3">
      <c r="A77" t="s">
        <v>2226</v>
      </c>
      <c r="B77" s="2">
        <v>208</v>
      </c>
      <c r="C77" s="27">
        <v>7.0199122510968617E-2</v>
      </c>
      <c r="D77" s="2">
        <v>11027</v>
      </c>
      <c r="E77" s="27">
        <v>8.8999999999999996E-2</v>
      </c>
      <c r="F77" s="2">
        <v>583868</v>
      </c>
      <c r="G77" s="27">
        <v>0.106</v>
      </c>
    </row>
    <row r="78" spans="1:7" x14ac:dyDescent="0.3">
      <c r="A78" t="s">
        <v>2227</v>
      </c>
      <c r="B78" s="2">
        <v>0</v>
      </c>
      <c r="C78" s="27">
        <v>0</v>
      </c>
      <c r="D78" s="2">
        <v>491</v>
      </c>
      <c r="E78" s="27">
        <v>4.0000000000000001E-3</v>
      </c>
      <c r="F78" s="2">
        <v>23417</v>
      </c>
      <c r="G78" s="27">
        <v>4.0000000000000001E-3</v>
      </c>
    </row>
    <row r="79" spans="1:7" x14ac:dyDescent="0.3">
      <c r="A79" t="s">
        <v>2228</v>
      </c>
      <c r="B79" s="2">
        <v>776</v>
      </c>
      <c r="C79" s="27">
        <v>0.26189672629092137</v>
      </c>
      <c r="D79" s="2">
        <v>28542</v>
      </c>
      <c r="E79" s="27">
        <v>0.23</v>
      </c>
      <c r="F79" s="2">
        <v>1160257</v>
      </c>
      <c r="G79" s="27">
        <v>0.21</v>
      </c>
    </row>
    <row r="80" spans="1:7" x14ac:dyDescent="0.3">
      <c r="A80" t="s">
        <v>2218</v>
      </c>
      <c r="B80" s="2">
        <v>370</v>
      </c>
      <c r="C80" s="27">
        <v>0.12487343908201147</v>
      </c>
      <c r="D80" s="2">
        <v>13007</v>
      </c>
      <c r="E80" s="27">
        <v>0.105</v>
      </c>
      <c r="F80" s="2">
        <v>615736</v>
      </c>
      <c r="G80" s="27">
        <v>0.111</v>
      </c>
    </row>
    <row r="81" spans="1:7" x14ac:dyDescent="0.3">
      <c r="A81" t="s">
        <v>2219</v>
      </c>
      <c r="B81" s="2">
        <v>158</v>
      </c>
      <c r="C81" s="27">
        <v>5.3324333445831928E-2</v>
      </c>
      <c r="D81" s="2">
        <v>5879</v>
      </c>
      <c r="E81" s="27">
        <v>4.7E-2</v>
      </c>
      <c r="F81" s="2">
        <v>209675</v>
      </c>
      <c r="G81" s="27">
        <v>3.7999999999999999E-2</v>
      </c>
    </row>
    <row r="82" spans="1:7" x14ac:dyDescent="0.3">
      <c r="A82" t="s">
        <v>2220</v>
      </c>
      <c r="B82" s="2">
        <v>123</v>
      </c>
      <c r="C82" s="27">
        <v>4.1511981100236246E-2</v>
      </c>
      <c r="D82" s="2">
        <v>3131</v>
      </c>
      <c r="E82" s="27">
        <v>2.5000000000000001E-2</v>
      </c>
      <c r="F82" s="2">
        <v>106652</v>
      </c>
      <c r="G82" s="27">
        <v>1.9E-2</v>
      </c>
    </row>
    <row r="83" spans="1:7" x14ac:dyDescent="0.3">
      <c r="A83" t="s">
        <v>2221</v>
      </c>
      <c r="B83" s="2">
        <v>25</v>
      </c>
      <c r="C83" s="27">
        <v>8.4373945325683427E-3</v>
      </c>
      <c r="D83" s="2">
        <v>1788</v>
      </c>
      <c r="E83" s="27">
        <v>1.4E-2</v>
      </c>
      <c r="F83" s="2">
        <v>61763</v>
      </c>
      <c r="G83" s="27">
        <v>1.0999999999999999E-2</v>
      </c>
    </row>
    <row r="84" spans="1:7" x14ac:dyDescent="0.3">
      <c r="A84" t="s">
        <v>2222</v>
      </c>
      <c r="B84" s="2">
        <v>39</v>
      </c>
      <c r="C84" s="27">
        <v>1.3162335470806615E-2</v>
      </c>
      <c r="D84" s="2">
        <v>1072</v>
      </c>
      <c r="E84" s="27">
        <v>8.9999999999999993E-3</v>
      </c>
      <c r="F84" s="2">
        <v>37478</v>
      </c>
      <c r="G84" s="27">
        <v>7.0000000000000001E-3</v>
      </c>
    </row>
    <row r="85" spans="1:7" x14ac:dyDescent="0.3">
      <c r="A85" t="s">
        <v>2223</v>
      </c>
      <c r="B85" s="2">
        <v>17</v>
      </c>
      <c r="C85" s="27">
        <v>5.737428282146473E-3</v>
      </c>
      <c r="D85" s="2">
        <v>726</v>
      </c>
      <c r="E85" s="27">
        <v>6.0000000000000001E-3</v>
      </c>
      <c r="F85" s="2">
        <v>25017</v>
      </c>
      <c r="G85" s="27">
        <v>5.0000000000000001E-3</v>
      </c>
    </row>
    <row r="86" spans="1:7" x14ac:dyDescent="0.3">
      <c r="A86" t="s">
        <v>2224</v>
      </c>
      <c r="B86" s="2">
        <v>0</v>
      </c>
      <c r="C86" s="27">
        <v>0</v>
      </c>
      <c r="D86" s="2">
        <v>579</v>
      </c>
      <c r="E86" s="27">
        <v>5.0000000000000001E-3</v>
      </c>
      <c r="F86" s="2">
        <v>17678</v>
      </c>
      <c r="G86" s="27">
        <v>3.0000000000000001E-3</v>
      </c>
    </row>
    <row r="87" spans="1:7" x14ac:dyDescent="0.3">
      <c r="A87" t="s">
        <v>2225</v>
      </c>
      <c r="B87" s="2">
        <v>29</v>
      </c>
      <c r="C87" s="27">
        <v>9.7873776577792771E-3</v>
      </c>
      <c r="D87" s="2">
        <v>637</v>
      </c>
      <c r="E87" s="27">
        <v>5.0000000000000001E-3</v>
      </c>
      <c r="F87" s="2">
        <v>21053</v>
      </c>
      <c r="G87" s="27">
        <v>4.0000000000000001E-3</v>
      </c>
    </row>
    <row r="88" spans="1:7" x14ac:dyDescent="0.3">
      <c r="A88" t="s">
        <v>2226</v>
      </c>
      <c r="B88" s="2">
        <v>8</v>
      </c>
      <c r="C88" s="27">
        <v>2.6999662504218697E-3</v>
      </c>
      <c r="D88" s="2">
        <v>1173</v>
      </c>
      <c r="E88" s="27">
        <v>8.9999999999999993E-3</v>
      </c>
      <c r="F88" s="2">
        <v>46514</v>
      </c>
      <c r="G88" s="27">
        <v>8.0000000000000002E-3</v>
      </c>
    </row>
    <row r="89" spans="1:7" x14ac:dyDescent="0.3">
      <c r="A89" t="s">
        <v>2227</v>
      </c>
      <c r="B89" s="2">
        <v>7</v>
      </c>
      <c r="C89" s="27">
        <v>2.3624704691191361E-3</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2" t="s">
        <v>2229</v>
      </c>
      <c r="C1" s="362"/>
      <c r="D1" s="362"/>
      <c r="E1" s="362"/>
      <c r="F1" s="362"/>
      <c r="G1" s="362"/>
    </row>
    <row r="2" spans="1:7" x14ac:dyDescent="0.3">
      <c r="A2" t="s">
        <v>188</v>
      </c>
      <c r="B2" s="363" t="str">
        <f>Population!B3</f>
        <v>City of Selma</v>
      </c>
      <c r="C2" s="363"/>
      <c r="D2" s="363" t="str">
        <f>Population!B4</f>
        <v>Fresno County</v>
      </c>
      <c r="E2" s="363"/>
      <c r="F2" s="363" t="s">
        <v>189</v>
      </c>
      <c r="G2" s="363"/>
    </row>
    <row r="3" spans="1:7" x14ac:dyDescent="0.3">
      <c r="A3" s="18"/>
      <c r="B3" s="18"/>
      <c r="C3" s="18"/>
      <c r="D3" s="18"/>
      <c r="E3" s="18"/>
      <c r="F3" s="18"/>
      <c r="G3" s="18"/>
    </row>
    <row r="4" spans="1:7" x14ac:dyDescent="0.3">
      <c r="A4" s="123" t="s">
        <v>2230</v>
      </c>
      <c r="B4" s="123"/>
      <c r="C4" s="123"/>
      <c r="D4" s="123"/>
      <c r="E4" s="123"/>
      <c r="F4" s="123"/>
      <c r="G4" s="123"/>
    </row>
    <row r="5" spans="1:7" x14ac:dyDescent="0.3">
      <c r="A5" t="s">
        <v>2231</v>
      </c>
      <c r="B5" s="2">
        <v>14757</v>
      </c>
      <c r="C5" s="27" t="s">
        <v>188</v>
      </c>
      <c r="D5" s="2">
        <v>667490</v>
      </c>
      <c r="E5" s="27"/>
      <c r="F5" s="2">
        <v>29760021</v>
      </c>
      <c r="G5" s="27"/>
    </row>
    <row r="6" spans="1:7" x14ac:dyDescent="0.3">
      <c r="A6" s="18"/>
      <c r="B6" s="18"/>
      <c r="C6" s="18"/>
      <c r="D6" s="18"/>
      <c r="E6" s="18"/>
      <c r="F6" s="18"/>
      <c r="G6" s="18"/>
    </row>
    <row r="7" spans="1:7" x14ac:dyDescent="0.3">
      <c r="A7" s="123" t="s">
        <v>2232</v>
      </c>
      <c r="B7" s="123"/>
      <c r="C7" s="123"/>
      <c r="D7" s="123"/>
      <c r="E7" s="123"/>
      <c r="F7" s="123"/>
      <c r="G7" s="123"/>
    </row>
    <row r="8" spans="1:7" x14ac:dyDescent="0.3">
      <c r="A8" t="s">
        <v>2233</v>
      </c>
      <c r="B8" s="2">
        <v>4556</v>
      </c>
      <c r="C8" s="27" t="s">
        <v>188</v>
      </c>
      <c r="D8" s="2">
        <v>220933</v>
      </c>
      <c r="E8" s="27"/>
      <c r="F8" s="2">
        <v>10381206</v>
      </c>
      <c r="G8" s="27"/>
    </row>
    <row r="9" spans="1:7" x14ac:dyDescent="0.3">
      <c r="A9" s="18"/>
      <c r="B9" s="18"/>
      <c r="C9" s="18"/>
      <c r="D9" s="18"/>
      <c r="E9" s="18"/>
      <c r="F9" s="18"/>
      <c r="G9" s="18"/>
    </row>
    <row r="10" spans="1:7" x14ac:dyDescent="0.3">
      <c r="A10" s="123" t="s">
        <v>2234</v>
      </c>
      <c r="B10" s="123"/>
      <c r="C10" s="123"/>
      <c r="D10" s="123"/>
      <c r="E10" s="123"/>
      <c r="F10" s="123"/>
      <c r="G10" s="123"/>
    </row>
    <row r="11" spans="1:7" x14ac:dyDescent="0.3">
      <c r="A11" t="s">
        <v>2235</v>
      </c>
      <c r="B11" s="2">
        <v>4696</v>
      </c>
      <c r="C11" s="27" t="s">
        <v>188</v>
      </c>
      <c r="D11" s="2">
        <v>235563</v>
      </c>
      <c r="E11" s="27"/>
      <c r="F11" s="2">
        <v>11182882</v>
      </c>
      <c r="G11" s="27"/>
    </row>
    <row r="12" spans="1:7" x14ac:dyDescent="0.3">
      <c r="A12" s="18"/>
      <c r="B12" s="18"/>
      <c r="C12" s="18"/>
      <c r="D12" s="18"/>
      <c r="E12" s="18"/>
      <c r="F12" s="18"/>
      <c r="G12" s="18"/>
    </row>
    <row r="13" spans="1:7" x14ac:dyDescent="0.3">
      <c r="A13" s="123" t="s">
        <v>2236</v>
      </c>
      <c r="B13" s="123"/>
      <c r="C13" s="123"/>
      <c r="D13" s="123"/>
      <c r="E13" s="123"/>
      <c r="F13" s="123"/>
      <c r="G13" s="123"/>
    </row>
    <row r="14" spans="1:7" x14ac:dyDescent="0.3">
      <c r="A14" t="s">
        <v>2237</v>
      </c>
      <c r="B14" s="2">
        <v>4556</v>
      </c>
      <c r="C14" s="27" t="s">
        <v>188</v>
      </c>
      <c r="D14" s="2">
        <v>220933</v>
      </c>
      <c r="E14" s="27"/>
      <c r="F14" s="2">
        <v>10381206</v>
      </c>
      <c r="G14" s="27"/>
    </row>
    <row r="15" spans="1:7" x14ac:dyDescent="0.3">
      <c r="A15" t="s">
        <v>2200</v>
      </c>
      <c r="B15" s="2">
        <v>2545</v>
      </c>
      <c r="C15" s="27">
        <v>0.55860403863037755</v>
      </c>
      <c r="D15" s="2">
        <v>119876</v>
      </c>
      <c r="E15" s="27">
        <v>0.54258983492733093</v>
      </c>
      <c r="F15" s="2">
        <v>5773943</v>
      </c>
      <c r="G15" s="27">
        <v>0.55619192991642785</v>
      </c>
    </row>
    <row r="16" spans="1:7" x14ac:dyDescent="0.3">
      <c r="A16" t="s">
        <v>2191</v>
      </c>
      <c r="B16" s="2">
        <v>2011</v>
      </c>
      <c r="C16" s="27">
        <v>0.4413959613696225</v>
      </c>
      <c r="D16" s="2">
        <v>101057</v>
      </c>
      <c r="E16" s="27">
        <v>0.45741016507266907</v>
      </c>
      <c r="F16" s="2">
        <v>4607263</v>
      </c>
      <c r="G16" s="27">
        <v>0.4438080700835722</v>
      </c>
    </row>
    <row r="17" spans="1:7" x14ac:dyDescent="0.3">
      <c r="A17" s="18"/>
      <c r="B17" s="18"/>
      <c r="C17" s="18"/>
      <c r="D17" s="18"/>
      <c r="E17" s="18"/>
      <c r="F17" s="18"/>
      <c r="G17" s="18"/>
    </row>
    <row r="18" spans="1:7" x14ac:dyDescent="0.3">
      <c r="A18" s="123" t="s">
        <v>2238</v>
      </c>
      <c r="B18" s="123"/>
      <c r="C18" s="123"/>
      <c r="D18" s="123"/>
      <c r="E18" s="123"/>
      <c r="F18" s="123"/>
      <c r="G18" s="123"/>
    </row>
    <row r="19" spans="1:7" x14ac:dyDescent="0.3">
      <c r="A19" t="s">
        <v>2239</v>
      </c>
      <c r="B19" s="2">
        <v>1976</v>
      </c>
      <c r="C19" s="27" t="s">
        <v>188</v>
      </c>
      <c r="D19" s="2">
        <v>97165</v>
      </c>
      <c r="E19" s="27"/>
      <c r="F19" s="2">
        <v>4553387</v>
      </c>
      <c r="G19" s="27"/>
    </row>
    <row r="20" spans="1:7" x14ac:dyDescent="0.3">
      <c r="A20" t="s">
        <v>2240</v>
      </c>
      <c r="B20" s="2">
        <v>606</v>
      </c>
      <c r="C20" s="27">
        <v>0.30668016194331982</v>
      </c>
      <c r="D20" s="2">
        <v>26514</v>
      </c>
      <c r="E20" s="27">
        <v>0.27287603560953017</v>
      </c>
      <c r="F20" s="2">
        <v>815692</v>
      </c>
      <c r="G20" s="27">
        <v>0.17913961629002761</v>
      </c>
    </row>
    <row r="21" spans="1:7" x14ac:dyDescent="0.3">
      <c r="A21" t="s">
        <v>2241</v>
      </c>
      <c r="B21" s="2">
        <v>12</v>
      </c>
      <c r="C21" s="27">
        <v>6.0728744939271256E-3</v>
      </c>
      <c r="D21" s="2">
        <v>240</v>
      </c>
      <c r="E21" s="27">
        <v>2.4700252148407349E-3</v>
      </c>
      <c r="F21" s="2">
        <v>6901</v>
      </c>
      <c r="G21" s="27">
        <v>1.5155751092538368E-3</v>
      </c>
    </row>
    <row r="22" spans="1:7" x14ac:dyDescent="0.3">
      <c r="A22" t="s">
        <v>2221</v>
      </c>
      <c r="B22" s="2">
        <v>33</v>
      </c>
      <c r="C22" s="27">
        <v>1.6700404858299597E-2</v>
      </c>
      <c r="D22" s="2">
        <v>456</v>
      </c>
      <c r="E22" s="27">
        <v>4.6930479081973963E-3</v>
      </c>
      <c r="F22" s="2">
        <v>14992</v>
      </c>
      <c r="G22" s="27">
        <v>3.2924941367821359E-3</v>
      </c>
    </row>
    <row r="23" spans="1:7" x14ac:dyDescent="0.3">
      <c r="A23" t="s">
        <v>2222</v>
      </c>
      <c r="B23" s="2">
        <v>61</v>
      </c>
      <c r="C23" s="27">
        <v>3.0870445344129555E-2</v>
      </c>
      <c r="D23" s="2">
        <v>1407</v>
      </c>
      <c r="E23" s="27">
        <v>1.4480522822003808E-2</v>
      </c>
      <c r="F23" s="2">
        <v>40911</v>
      </c>
      <c r="G23" s="27">
        <v>8.9847403701903659E-3</v>
      </c>
    </row>
    <row r="24" spans="1:7" x14ac:dyDescent="0.3">
      <c r="A24" t="s">
        <v>2223</v>
      </c>
      <c r="B24" s="2">
        <v>33</v>
      </c>
      <c r="C24" s="27">
        <v>1.6700404858299597E-2</v>
      </c>
      <c r="D24" s="2">
        <v>1624</v>
      </c>
      <c r="E24" s="27">
        <v>1.6713837287088973E-2</v>
      </c>
      <c r="F24" s="2">
        <v>33815</v>
      </c>
      <c r="G24" s="27">
        <v>7.4263399970176044E-3</v>
      </c>
    </row>
    <row r="25" spans="1:7" x14ac:dyDescent="0.3">
      <c r="A25" t="s">
        <v>2242</v>
      </c>
      <c r="B25" s="2">
        <v>426</v>
      </c>
      <c r="C25" s="27">
        <v>0.21558704453441296</v>
      </c>
      <c r="D25" s="2">
        <v>20208</v>
      </c>
      <c r="E25" s="27">
        <v>0.20797612308958988</v>
      </c>
      <c r="F25" s="2">
        <v>614809</v>
      </c>
      <c r="G25" s="27">
        <v>0.13502234710117986</v>
      </c>
    </row>
    <row r="26" spans="1:7" x14ac:dyDescent="0.3">
      <c r="A26" t="s">
        <v>2227</v>
      </c>
      <c r="B26" s="2">
        <v>41</v>
      </c>
      <c r="C26" s="27">
        <v>2.0748987854251014E-2</v>
      </c>
      <c r="D26" s="2">
        <v>2579</v>
      </c>
      <c r="E26" s="27">
        <v>2.6542479287809395E-2</v>
      </c>
      <c r="F26" s="2">
        <v>104264</v>
      </c>
      <c r="G26" s="27">
        <v>2.289811957560383E-2</v>
      </c>
    </row>
    <row r="27" spans="1:7" x14ac:dyDescent="0.3">
      <c r="A27" t="s">
        <v>2243</v>
      </c>
      <c r="B27" s="2">
        <v>677</v>
      </c>
      <c r="C27" s="27">
        <v>0.34261133603238869</v>
      </c>
      <c r="D27" s="2">
        <v>29149</v>
      </c>
      <c r="E27" s="27">
        <v>0.29999485411413573</v>
      </c>
      <c r="F27" s="2">
        <v>963099</v>
      </c>
      <c r="G27" s="27">
        <v>0.21151266079513997</v>
      </c>
    </row>
    <row r="28" spans="1:7" x14ac:dyDescent="0.3">
      <c r="A28" t="s">
        <v>2241</v>
      </c>
      <c r="B28" s="2">
        <v>18</v>
      </c>
      <c r="C28" s="27">
        <v>9.1093117408906875E-3</v>
      </c>
      <c r="D28" s="2">
        <v>2196</v>
      </c>
      <c r="E28" s="27">
        <v>2.2600730715792723E-2</v>
      </c>
      <c r="F28" s="2">
        <v>37339</v>
      </c>
      <c r="G28" s="27">
        <v>8.2002693818908866E-3</v>
      </c>
    </row>
    <row r="29" spans="1:7" x14ac:dyDescent="0.3">
      <c r="A29" t="s">
        <v>2221</v>
      </c>
      <c r="B29" s="2">
        <v>117</v>
      </c>
      <c r="C29" s="27">
        <v>5.921052631578947E-2</v>
      </c>
      <c r="D29" s="2">
        <v>2629</v>
      </c>
      <c r="E29" s="27">
        <v>2.705706787423455E-2</v>
      </c>
      <c r="F29" s="2">
        <v>46888</v>
      </c>
      <c r="G29" s="27">
        <v>1.0297389613489914E-2</v>
      </c>
    </row>
    <row r="30" spans="1:7" x14ac:dyDescent="0.3">
      <c r="A30" t="s">
        <v>2222</v>
      </c>
      <c r="B30" s="2">
        <v>109</v>
      </c>
      <c r="C30" s="27">
        <v>5.5161943319838057E-2</v>
      </c>
      <c r="D30" s="2">
        <v>4478</v>
      </c>
      <c r="E30" s="27">
        <v>4.6086553800236713E-2</v>
      </c>
      <c r="F30" s="2">
        <v>82147</v>
      </c>
      <c r="G30" s="27">
        <v>1.8040856180245608E-2</v>
      </c>
    </row>
    <row r="31" spans="1:7" x14ac:dyDescent="0.3">
      <c r="A31" t="s">
        <v>2223</v>
      </c>
      <c r="B31" s="2">
        <v>180</v>
      </c>
      <c r="C31" s="27">
        <v>9.1093117408906882E-2</v>
      </c>
      <c r="D31" s="2">
        <v>5265</v>
      </c>
      <c r="E31" s="27">
        <v>5.4186178150568622E-2</v>
      </c>
      <c r="F31" s="2">
        <v>103519</v>
      </c>
      <c r="G31" s="27">
        <v>2.2734505105759733E-2</v>
      </c>
    </row>
    <row r="32" spans="1:7" x14ac:dyDescent="0.3">
      <c r="A32" t="s">
        <v>2242</v>
      </c>
      <c r="B32" s="2">
        <v>218</v>
      </c>
      <c r="C32" s="27">
        <v>0.11032388663967611</v>
      </c>
      <c r="D32" s="2">
        <v>13385</v>
      </c>
      <c r="E32" s="27">
        <v>0.13775536458601348</v>
      </c>
      <c r="F32" s="2">
        <v>662158</v>
      </c>
      <c r="G32" s="27">
        <v>0.14542098003090886</v>
      </c>
    </row>
    <row r="33" spans="1:7" x14ac:dyDescent="0.3">
      <c r="A33" t="s">
        <v>2227</v>
      </c>
      <c r="B33" s="2">
        <v>35</v>
      </c>
      <c r="C33" s="27">
        <v>1.771255060728745E-2</v>
      </c>
      <c r="D33" s="2">
        <v>1196</v>
      </c>
      <c r="E33" s="27">
        <v>1.2308958987289662E-2</v>
      </c>
      <c r="F33" s="2">
        <v>31048</v>
      </c>
      <c r="G33" s="27">
        <v>6.8186604828449678E-3</v>
      </c>
    </row>
    <row r="34" spans="1:7" x14ac:dyDescent="0.3">
      <c r="A34" t="s">
        <v>2244</v>
      </c>
      <c r="B34" s="2">
        <v>449</v>
      </c>
      <c r="C34" s="27">
        <v>0.22722672064777327</v>
      </c>
      <c r="D34" s="2">
        <v>25310</v>
      </c>
      <c r="E34" s="27">
        <v>0.26048474244841252</v>
      </c>
      <c r="F34" s="2">
        <v>1271800</v>
      </c>
      <c r="G34" s="27">
        <v>0.2793085674466062</v>
      </c>
    </row>
    <row r="35" spans="1:7" x14ac:dyDescent="0.3">
      <c r="A35" t="s">
        <v>2241</v>
      </c>
      <c r="B35" s="2">
        <v>239</v>
      </c>
      <c r="C35" s="27">
        <v>0.12095141700404859</v>
      </c>
      <c r="D35" s="2">
        <v>8872</v>
      </c>
      <c r="E35" s="27">
        <v>9.1308598775279165E-2</v>
      </c>
      <c r="F35" s="2">
        <v>189949</v>
      </c>
      <c r="G35" s="27">
        <v>4.171597977505536E-2</v>
      </c>
    </row>
    <row r="36" spans="1:7" x14ac:dyDescent="0.3">
      <c r="A36" t="s">
        <v>2221</v>
      </c>
      <c r="B36" s="2">
        <v>102</v>
      </c>
      <c r="C36" s="27">
        <v>5.1619433198380568E-2</v>
      </c>
      <c r="D36" s="2">
        <v>7329</v>
      </c>
      <c r="E36" s="27">
        <v>7.5428394998198936E-2</v>
      </c>
      <c r="F36" s="2">
        <v>245005</v>
      </c>
      <c r="G36" s="27">
        <v>5.3807198904903097E-2</v>
      </c>
    </row>
    <row r="37" spans="1:7" x14ac:dyDescent="0.3">
      <c r="A37" t="s">
        <v>2222</v>
      </c>
      <c r="B37" s="2">
        <v>51</v>
      </c>
      <c r="C37" s="27">
        <v>2.5809716599190284E-2</v>
      </c>
      <c r="D37" s="2">
        <v>4822</v>
      </c>
      <c r="E37" s="27">
        <v>4.9626923274841764E-2</v>
      </c>
      <c r="F37" s="2">
        <v>273454</v>
      </c>
      <c r="G37" s="27">
        <v>6.0055075485567121E-2</v>
      </c>
    </row>
    <row r="38" spans="1:7" x14ac:dyDescent="0.3">
      <c r="A38" t="s">
        <v>2223</v>
      </c>
      <c r="B38" s="2">
        <v>28</v>
      </c>
      <c r="C38" s="27">
        <v>1.417004048582996E-2</v>
      </c>
      <c r="D38" s="2">
        <v>1860</v>
      </c>
      <c r="E38" s="27">
        <v>1.9142695415015697E-2</v>
      </c>
      <c r="F38" s="2">
        <v>202195</v>
      </c>
      <c r="G38" s="27">
        <v>4.4405406349163817E-2</v>
      </c>
    </row>
    <row r="39" spans="1:7" x14ac:dyDescent="0.3">
      <c r="A39" t="s">
        <v>2242</v>
      </c>
      <c r="B39" s="2">
        <v>6</v>
      </c>
      <c r="C39" s="27">
        <v>3.0364372469635628E-3</v>
      </c>
      <c r="D39" s="2">
        <v>1683</v>
      </c>
      <c r="E39" s="27">
        <v>1.7321051819070652E-2</v>
      </c>
      <c r="F39" s="2">
        <v>327813</v>
      </c>
      <c r="G39" s="27">
        <v>7.1993221748996958E-2</v>
      </c>
    </row>
    <row r="40" spans="1:7" x14ac:dyDescent="0.3">
      <c r="A40" t="s">
        <v>2227</v>
      </c>
      <c r="B40" s="2">
        <v>23</v>
      </c>
      <c r="C40" s="27">
        <v>1.1639676113360324E-2</v>
      </c>
      <c r="D40" s="2">
        <v>744</v>
      </c>
      <c r="E40" s="27">
        <v>7.6570781660062776E-3</v>
      </c>
      <c r="F40" s="2">
        <v>33384</v>
      </c>
      <c r="G40" s="27">
        <v>7.331685182919879E-3</v>
      </c>
    </row>
    <row r="41" spans="1:7" x14ac:dyDescent="0.3">
      <c r="A41" t="s">
        <v>2245</v>
      </c>
      <c r="B41" s="2">
        <v>198</v>
      </c>
      <c r="C41" s="27">
        <v>0.10020242914979757</v>
      </c>
      <c r="D41" s="2">
        <v>10248</v>
      </c>
      <c r="E41" s="27">
        <v>0.10547007667369938</v>
      </c>
      <c r="F41" s="2">
        <v>767494</v>
      </c>
      <c r="G41" s="27">
        <v>0.16855452874969776</v>
      </c>
    </row>
    <row r="42" spans="1:7" x14ac:dyDescent="0.3">
      <c r="A42" t="s">
        <v>2241</v>
      </c>
      <c r="B42" s="2">
        <v>198</v>
      </c>
      <c r="C42" s="27">
        <v>0.10020242914979757</v>
      </c>
      <c r="D42" s="2">
        <v>7417</v>
      </c>
      <c r="E42" s="27">
        <v>7.6334070910307208E-2</v>
      </c>
      <c r="F42" s="2">
        <v>313950</v>
      </c>
      <c r="G42" s="27">
        <v>6.8948674909468488E-2</v>
      </c>
    </row>
    <row r="43" spans="1:7" x14ac:dyDescent="0.3">
      <c r="A43" t="s">
        <v>2221</v>
      </c>
      <c r="B43" s="2">
        <v>0</v>
      </c>
      <c r="C43" s="27">
        <v>0</v>
      </c>
      <c r="D43" s="2">
        <v>1820</v>
      </c>
      <c r="E43" s="27">
        <v>1.8731024545875573E-2</v>
      </c>
      <c r="F43" s="2">
        <v>203483</v>
      </c>
      <c r="G43" s="27">
        <v>4.468827270776677E-2</v>
      </c>
    </row>
    <row r="44" spans="1:7" x14ac:dyDescent="0.3">
      <c r="A44" t="s">
        <v>2222</v>
      </c>
      <c r="B44" s="2">
        <v>0</v>
      </c>
      <c r="C44" s="27">
        <v>0</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0</v>
      </c>
      <c r="C47" s="27">
        <v>0</v>
      </c>
      <c r="D47" s="2">
        <v>274</v>
      </c>
      <c r="E47" s="27">
        <v>2.8199454536098388E-3</v>
      </c>
      <c r="F47" s="2">
        <v>15224</v>
      </c>
      <c r="G47" s="27">
        <v>3.3434452200087538E-3</v>
      </c>
    </row>
    <row r="48" spans="1:7" x14ac:dyDescent="0.3">
      <c r="A48" t="s">
        <v>2246</v>
      </c>
      <c r="B48" s="2">
        <v>46</v>
      </c>
      <c r="C48" s="27">
        <v>2.3279352226720649E-2</v>
      </c>
      <c r="D48" s="2">
        <v>5944</v>
      </c>
      <c r="E48" s="27">
        <v>6.1174291154222196E-2</v>
      </c>
      <c r="F48" s="2">
        <v>735302</v>
      </c>
      <c r="G48" s="27">
        <v>0.16148462671852842</v>
      </c>
    </row>
    <row r="49" spans="1:7" x14ac:dyDescent="0.3">
      <c r="A49" t="s">
        <v>2241</v>
      </c>
      <c r="B49" s="2">
        <v>46</v>
      </c>
      <c r="C49" s="27">
        <v>2.3279352226720649E-2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3" t="s">
        <v>2247</v>
      </c>
      <c r="B56" s="123"/>
      <c r="C56" s="123"/>
      <c r="D56" s="123"/>
      <c r="E56" s="123"/>
      <c r="F56" s="123"/>
      <c r="G56" s="123"/>
    </row>
    <row r="57" spans="1:7" x14ac:dyDescent="0.3">
      <c r="A57" t="s">
        <v>2248</v>
      </c>
      <c r="B57" s="2">
        <v>2155</v>
      </c>
      <c r="C57" s="27" t="s">
        <v>188</v>
      </c>
      <c r="D57" s="2">
        <v>99525</v>
      </c>
      <c r="E57" s="27"/>
      <c r="F57" s="2">
        <v>4773895</v>
      </c>
      <c r="G57" s="27"/>
    </row>
    <row r="58" spans="1:7" x14ac:dyDescent="0.3">
      <c r="A58" t="s">
        <v>2240</v>
      </c>
      <c r="B58" s="2">
        <v>242</v>
      </c>
      <c r="C58" s="27">
        <v>0.1122969837587007</v>
      </c>
      <c r="D58" s="2">
        <v>8927</v>
      </c>
      <c r="E58" s="27">
        <v>8.9696056267269536E-2</v>
      </c>
      <c r="F58" s="2">
        <v>270097</v>
      </c>
      <c r="G58" s="27">
        <v>5.6577909652390762E-2</v>
      </c>
    </row>
    <row r="59" spans="1:7" x14ac:dyDescent="0.3">
      <c r="A59" t="s">
        <v>2241</v>
      </c>
      <c r="B59" s="2">
        <v>19</v>
      </c>
      <c r="C59" s="27">
        <v>8.8167053364269134E-3</v>
      </c>
      <c r="D59" s="2">
        <v>1576</v>
      </c>
      <c r="E59" s="27">
        <v>1.5835217282089926E-2</v>
      </c>
      <c r="F59" s="2">
        <v>38743</v>
      </c>
      <c r="G59" s="27">
        <v>8.1155953367219019E-3</v>
      </c>
    </row>
    <row r="60" spans="1:7" x14ac:dyDescent="0.3">
      <c r="A60" t="s">
        <v>2221</v>
      </c>
      <c r="B60" s="2">
        <v>18</v>
      </c>
      <c r="C60" s="27">
        <v>8.3526682134570773E-3</v>
      </c>
      <c r="D60" s="2">
        <v>870</v>
      </c>
      <c r="E60" s="27">
        <v>8.7415222305953274E-3</v>
      </c>
      <c r="F60" s="2">
        <v>23028</v>
      </c>
      <c r="G60" s="27">
        <v>4.8237340787763454E-3</v>
      </c>
    </row>
    <row r="61" spans="1:7" x14ac:dyDescent="0.3">
      <c r="A61" t="s">
        <v>2222</v>
      </c>
      <c r="B61" s="2">
        <v>47</v>
      </c>
      <c r="C61" s="27">
        <v>2.1809744779582366E-2</v>
      </c>
      <c r="D61" s="2">
        <v>665</v>
      </c>
      <c r="E61" s="27">
        <v>6.681738256719417E-3</v>
      </c>
      <c r="F61" s="2">
        <v>18966</v>
      </c>
      <c r="G61" s="27">
        <v>3.9728565458603511E-3</v>
      </c>
    </row>
    <row r="62" spans="1:7" x14ac:dyDescent="0.3">
      <c r="A62" t="s">
        <v>2223</v>
      </c>
      <c r="B62" s="2">
        <v>8</v>
      </c>
      <c r="C62" s="27">
        <v>3.7122969837587007E-3</v>
      </c>
      <c r="D62" s="2">
        <v>658</v>
      </c>
      <c r="E62" s="27">
        <v>6.6114041698065815E-3</v>
      </c>
      <c r="F62" s="2">
        <v>15558</v>
      </c>
      <c r="G62" s="27">
        <v>3.2589740662498862E-3</v>
      </c>
    </row>
    <row r="63" spans="1:7" x14ac:dyDescent="0.3">
      <c r="A63" t="s">
        <v>2242</v>
      </c>
      <c r="B63" s="2">
        <v>139</v>
      </c>
      <c r="C63" s="27">
        <v>6.450116009280743E-2</v>
      </c>
      <c r="D63" s="2">
        <v>4371</v>
      </c>
      <c r="E63" s="27">
        <v>4.3918613413715148E-2</v>
      </c>
      <c r="F63" s="2">
        <v>140098</v>
      </c>
      <c r="G63" s="27">
        <v>2.9346686510700382E-2</v>
      </c>
    </row>
    <row r="64" spans="1:7" x14ac:dyDescent="0.3">
      <c r="A64" t="s">
        <v>2227</v>
      </c>
      <c r="B64" s="2">
        <v>11</v>
      </c>
      <c r="C64" s="27">
        <v>5.1044083526682136E-3</v>
      </c>
      <c r="D64" s="2">
        <v>787</v>
      </c>
      <c r="E64" s="27">
        <v>7.90756091434313E-3</v>
      </c>
      <c r="F64" s="2">
        <v>33704</v>
      </c>
      <c r="G64" s="27">
        <v>7.0600631140818977E-3</v>
      </c>
    </row>
    <row r="65" spans="1:7" x14ac:dyDescent="0.3">
      <c r="A65" t="s">
        <v>2243</v>
      </c>
      <c r="B65" s="2">
        <v>386</v>
      </c>
      <c r="C65" s="27">
        <v>0.17911832946635731</v>
      </c>
      <c r="D65" s="2">
        <v>13417</v>
      </c>
      <c r="E65" s="27">
        <v>0.1348103491585029</v>
      </c>
      <c r="F65" s="2">
        <v>424383</v>
      </c>
      <c r="G65" s="27">
        <v>8.8896592824098564E-2</v>
      </c>
    </row>
    <row r="66" spans="1:7" x14ac:dyDescent="0.3">
      <c r="A66" t="s">
        <v>2241</v>
      </c>
      <c r="B66" s="2">
        <v>253</v>
      </c>
      <c r="C66" s="27">
        <v>0.11740139211136891</v>
      </c>
      <c r="D66" s="2">
        <v>6066</v>
      </c>
      <c r="E66" s="27">
        <v>6.0949510173323285E-2</v>
      </c>
      <c r="F66" s="2">
        <v>186111</v>
      </c>
      <c r="G66" s="27">
        <v>3.8985147348234515E-2</v>
      </c>
    </row>
    <row r="67" spans="1:7" x14ac:dyDescent="0.3">
      <c r="A67" t="s">
        <v>2221</v>
      </c>
      <c r="B67" s="2">
        <v>13</v>
      </c>
      <c r="C67" s="27">
        <v>6.0324825986078886E-3</v>
      </c>
      <c r="D67" s="2">
        <v>1177</v>
      </c>
      <c r="E67" s="27">
        <v>1.1826174328058277E-2</v>
      </c>
      <c r="F67" s="2">
        <v>39494</v>
      </c>
      <c r="G67" s="27">
        <v>8.2729092282088322E-3</v>
      </c>
    </row>
    <row r="68" spans="1:7" x14ac:dyDescent="0.3">
      <c r="A68" t="s">
        <v>2222</v>
      </c>
      <c r="B68" s="2">
        <v>21</v>
      </c>
      <c r="C68" s="27">
        <v>9.7447795823665893E-3</v>
      </c>
      <c r="D68" s="2">
        <v>995</v>
      </c>
      <c r="E68" s="27">
        <v>9.997488068324541E-3</v>
      </c>
      <c r="F68" s="2">
        <v>29375</v>
      </c>
      <c r="G68" s="27">
        <v>6.1532564080274072E-3</v>
      </c>
    </row>
    <row r="69" spans="1:7" x14ac:dyDescent="0.3">
      <c r="A69" t="s">
        <v>2223</v>
      </c>
      <c r="B69" s="2">
        <v>18</v>
      </c>
      <c r="C69" s="27">
        <v>8.3526682134570773E-3</v>
      </c>
      <c r="D69" s="2">
        <v>878</v>
      </c>
      <c r="E69" s="27">
        <v>8.821904044209997E-3</v>
      </c>
      <c r="F69" s="2">
        <v>21757</v>
      </c>
      <c r="G69" s="27">
        <v>4.5574944568324187E-3</v>
      </c>
    </row>
    <row r="70" spans="1:7" x14ac:dyDescent="0.3">
      <c r="A70" t="s">
        <v>2242</v>
      </c>
      <c r="B70" s="2">
        <v>81</v>
      </c>
      <c r="C70" s="27">
        <v>3.7587006960556842E-2</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688</v>
      </c>
      <c r="C72" s="27">
        <v>0.31925754060324824</v>
      </c>
      <c r="D72" s="2">
        <v>23497</v>
      </c>
      <c r="E72" s="27">
        <v>0.23609143431298668</v>
      </c>
      <c r="F72" s="2">
        <v>823120</v>
      </c>
      <c r="G72" s="27">
        <v>0.17242105241108152</v>
      </c>
    </row>
    <row r="73" spans="1:7" x14ac:dyDescent="0.3">
      <c r="A73" t="s">
        <v>2241</v>
      </c>
      <c r="B73" s="2">
        <v>288</v>
      </c>
      <c r="C73" s="27">
        <v>0.13364269141531324</v>
      </c>
      <c r="D73" s="2">
        <v>10812</v>
      </c>
      <c r="E73" s="27">
        <v>0.10863602110022608</v>
      </c>
      <c r="F73" s="2">
        <v>373299</v>
      </c>
      <c r="G73" s="27">
        <v>7.819589664205015E-2</v>
      </c>
    </row>
    <row r="74" spans="1:7" x14ac:dyDescent="0.3">
      <c r="A74" t="s">
        <v>2221</v>
      </c>
      <c r="B74" s="2">
        <v>65</v>
      </c>
      <c r="C74" s="27">
        <v>3.0162412993039442E-2</v>
      </c>
      <c r="D74" s="2">
        <v>2576</v>
      </c>
      <c r="E74" s="27">
        <v>2.5882943983923636E-2</v>
      </c>
      <c r="F74" s="2">
        <v>62424</v>
      </c>
      <c r="G74" s="27">
        <v>1.3076114996245204E-2</v>
      </c>
    </row>
    <row r="75" spans="1:7" x14ac:dyDescent="0.3">
      <c r="A75" t="s">
        <v>2222</v>
      </c>
      <c r="B75" s="2">
        <v>87</v>
      </c>
      <c r="C75" s="27">
        <v>4.0371229698375873E-2</v>
      </c>
      <c r="D75" s="2">
        <v>3160</v>
      </c>
      <c r="E75" s="27">
        <v>3.1750816377794526E-2</v>
      </c>
      <c r="F75" s="2">
        <v>62766</v>
      </c>
      <c r="G75" s="27">
        <v>1.3147754611276536E-2</v>
      </c>
    </row>
    <row r="76" spans="1:7" x14ac:dyDescent="0.3">
      <c r="A76" t="s">
        <v>2223</v>
      </c>
      <c r="B76" s="2">
        <v>102</v>
      </c>
      <c r="C76" s="27">
        <v>4.7331786542923436E-2</v>
      </c>
      <c r="D76" s="2">
        <v>2412</v>
      </c>
      <c r="E76" s="27">
        <v>2.4235116804822907E-2</v>
      </c>
      <c r="F76" s="2">
        <v>63240</v>
      </c>
      <c r="G76" s="27">
        <v>1.3247044604039259E-2</v>
      </c>
    </row>
    <row r="77" spans="1:7" x14ac:dyDescent="0.3">
      <c r="A77" t="s">
        <v>2242</v>
      </c>
      <c r="B77" s="2">
        <v>146</v>
      </c>
      <c r="C77" s="27">
        <v>6.774941995359629E-2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466</v>
      </c>
      <c r="C79" s="27">
        <v>0.21624129930394431</v>
      </c>
      <c r="D79" s="2">
        <v>21430</v>
      </c>
      <c r="E79" s="27">
        <v>0.21532278322029641</v>
      </c>
      <c r="F79" s="2">
        <v>924133</v>
      </c>
      <c r="G79" s="27">
        <v>0.19358050397002866</v>
      </c>
    </row>
    <row r="80" spans="1:7" x14ac:dyDescent="0.3">
      <c r="A80" t="s">
        <v>2241</v>
      </c>
      <c r="B80" s="2">
        <v>287</v>
      </c>
      <c r="C80" s="27">
        <v>0.13317865429234338</v>
      </c>
      <c r="D80" s="2">
        <v>10361</v>
      </c>
      <c r="E80" s="27">
        <v>0.10410449635769907</v>
      </c>
      <c r="F80" s="2">
        <v>375618</v>
      </c>
      <c r="G80" s="27">
        <v>7.8681663505376642E-2</v>
      </c>
    </row>
    <row r="81" spans="1:7" x14ac:dyDescent="0.3">
      <c r="A81" t="s">
        <v>2221</v>
      </c>
      <c r="B81" s="2">
        <v>88</v>
      </c>
      <c r="C81" s="27">
        <v>4.0835266821345709E-2</v>
      </c>
      <c r="D81" s="2">
        <v>4550</v>
      </c>
      <c r="E81" s="27">
        <v>4.5717156493343382E-2</v>
      </c>
      <c r="F81" s="2">
        <v>110688</v>
      </c>
      <c r="G81" s="27">
        <v>2.3186098563122984E-2</v>
      </c>
    </row>
    <row r="82" spans="1:7" x14ac:dyDescent="0.3">
      <c r="A82" t="s">
        <v>2222</v>
      </c>
      <c r="B82" s="2">
        <v>72</v>
      </c>
      <c r="C82" s="27">
        <v>3.3410672853828309E-2</v>
      </c>
      <c r="D82" s="2">
        <v>3777</v>
      </c>
      <c r="E82" s="27">
        <v>3.7950263752825925E-2</v>
      </c>
      <c r="F82" s="2">
        <v>119682</v>
      </c>
      <c r="G82" s="27">
        <v>2.507009475491187E-2</v>
      </c>
    </row>
    <row r="83" spans="1:7" x14ac:dyDescent="0.3">
      <c r="A83" t="s">
        <v>2223</v>
      </c>
      <c r="B83" s="2">
        <v>19</v>
      </c>
      <c r="C83" s="27">
        <v>8.8167053364269134E-3</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373</v>
      </c>
      <c r="C86" s="27">
        <v>0.17308584686774942</v>
      </c>
      <c r="D86" s="2">
        <v>32254</v>
      </c>
      <c r="E86" s="27">
        <v>0.32407937704094447</v>
      </c>
      <c r="F86" s="2">
        <v>2332162</v>
      </c>
      <c r="G86" s="27">
        <v>0.4885239411424005</v>
      </c>
    </row>
    <row r="87" spans="1:7" x14ac:dyDescent="0.3">
      <c r="A87" t="s">
        <v>2241</v>
      </c>
      <c r="B87" s="2">
        <v>309</v>
      </c>
      <c r="C87" s="27">
        <v>0.14338747099767982</v>
      </c>
      <c r="D87" s="2">
        <v>23299</v>
      </c>
      <c r="E87" s="27">
        <v>0.23410198442602362</v>
      </c>
      <c r="F87" s="2">
        <v>1225423</v>
      </c>
      <c r="G87" s="27">
        <v>0.25669249114192916</v>
      </c>
    </row>
    <row r="88" spans="1:7" x14ac:dyDescent="0.3">
      <c r="A88" t="s">
        <v>2221</v>
      </c>
      <c r="B88" s="2">
        <v>57</v>
      </c>
      <c r="C88" s="27">
        <v>2.6450116009280742E-2</v>
      </c>
      <c r="D88" s="2">
        <v>5029</v>
      </c>
      <c r="E88" s="27">
        <v>5.0530017583521727E-2</v>
      </c>
      <c r="F88" s="2">
        <v>370964</v>
      </c>
      <c r="G88" s="27">
        <v>7.7706778217786529E-2</v>
      </c>
    </row>
    <row r="89" spans="1:7" x14ac:dyDescent="0.3">
      <c r="A89" t="s">
        <v>2222</v>
      </c>
      <c r="B89" s="2">
        <v>0</v>
      </c>
      <c r="C89" s="27">
        <v>0</v>
      </c>
      <c r="D89" s="2">
        <v>2307</v>
      </c>
      <c r="E89" s="27">
        <v>2.3180105501130369E-2</v>
      </c>
      <c r="F89" s="2">
        <v>294120</v>
      </c>
      <c r="G89" s="27">
        <v>6.1610068926945399E-2</v>
      </c>
    </row>
    <row r="90" spans="1:7" x14ac:dyDescent="0.3">
      <c r="A90" t="s">
        <v>2223</v>
      </c>
      <c r="B90" s="2">
        <v>0</v>
      </c>
      <c r="C90" s="27">
        <v>0</v>
      </c>
      <c r="D90" s="2">
        <v>946</v>
      </c>
      <c r="E90" s="27">
        <v>9.5051494599346902E-3</v>
      </c>
      <c r="F90" s="2">
        <v>191462</v>
      </c>
      <c r="G90" s="27">
        <v>4.0106035009148715E-2</v>
      </c>
    </row>
    <row r="91" spans="1:7" x14ac:dyDescent="0.3">
      <c r="A91" t="s">
        <v>2242</v>
      </c>
      <c r="B91" s="2">
        <v>7</v>
      </c>
      <c r="C91" s="27">
        <v>3.2482598607888632E-3</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3" t="s">
        <v>2249</v>
      </c>
      <c r="B94" s="123"/>
      <c r="C94" s="123"/>
      <c r="D94" s="123"/>
      <c r="E94" s="123"/>
      <c r="F94" s="123"/>
      <c r="G94" s="123"/>
    </row>
    <row r="95" spans="1:7" x14ac:dyDescent="0.3">
      <c r="A95" t="s">
        <v>2250</v>
      </c>
      <c r="B95" s="15">
        <v>70800</v>
      </c>
      <c r="C95" s="27" t="s">
        <v>188</v>
      </c>
      <c r="D95" s="15">
        <v>159491</v>
      </c>
      <c r="E95" s="27"/>
      <c r="F95" s="15">
        <v>374266</v>
      </c>
      <c r="G95" s="27"/>
    </row>
    <row r="96" spans="1:7" x14ac:dyDescent="0.3">
      <c r="A96" s="18"/>
      <c r="B96" s="18"/>
      <c r="C96" s="18"/>
      <c r="D96" s="18"/>
      <c r="E96" s="18"/>
      <c r="F96" s="18"/>
      <c r="G96" s="18"/>
    </row>
    <row r="97" spans="1:7" x14ac:dyDescent="0.3">
      <c r="A97" s="123" t="s">
        <v>2251</v>
      </c>
      <c r="B97" s="123"/>
      <c r="C97" s="123"/>
      <c r="D97" s="123"/>
      <c r="E97" s="123"/>
      <c r="F97" s="123"/>
      <c r="G97" s="123"/>
    </row>
    <row r="98" spans="1:7" x14ac:dyDescent="0.3">
      <c r="A98" t="s">
        <v>2252</v>
      </c>
      <c r="B98" s="15">
        <v>386</v>
      </c>
      <c r="C98" s="27" t="s">
        <v>188</v>
      </c>
      <c r="D98" s="15">
        <v>836</v>
      </c>
      <c r="E98" s="27"/>
      <c r="F98" s="15">
        <v>1194</v>
      </c>
      <c r="G98" s="27"/>
    </row>
    <row r="99" spans="1:7" x14ac:dyDescent="0.3">
      <c r="A99" s="18"/>
      <c r="B99" s="18"/>
      <c r="C99" s="18"/>
      <c r="D99" s="18"/>
      <c r="E99" s="18"/>
      <c r="F99" s="18"/>
      <c r="G99" s="18"/>
    </row>
    <row r="100" spans="1:7" x14ac:dyDescent="0.3">
      <c r="A100" s="123" t="s">
        <v>2253</v>
      </c>
      <c r="B100" s="123"/>
      <c r="C100" s="123"/>
      <c r="D100" s="123"/>
      <c r="E100" s="123"/>
      <c r="F100" s="123"/>
      <c r="G100" s="123"/>
    </row>
    <row r="101" spans="1:7" x14ac:dyDescent="0.3">
      <c r="A101" t="s">
        <v>2254</v>
      </c>
      <c r="B101" s="15">
        <v>638</v>
      </c>
      <c r="C101" s="27" t="s">
        <v>188</v>
      </c>
      <c r="D101" s="15">
        <v>1468</v>
      </c>
      <c r="E101" s="27"/>
      <c r="F101" s="15">
        <v>2075</v>
      </c>
      <c r="G101" s="27"/>
    </row>
    <row r="102" spans="1:7" x14ac:dyDescent="0.3">
      <c r="A102" t="s">
        <v>2255</v>
      </c>
      <c r="B102" s="15">
        <v>172</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2" t="s">
        <v>2259</v>
      </c>
      <c r="C1" s="362"/>
      <c r="D1" s="362"/>
      <c r="E1" s="362"/>
      <c r="F1" s="362"/>
      <c r="G1" s="362"/>
    </row>
    <row r="2" spans="1:7" x14ac:dyDescent="0.3">
      <c r="A2" t="s">
        <v>188</v>
      </c>
      <c r="B2" s="363" t="str">
        <f>Population!B3</f>
        <v>City of Selma</v>
      </c>
      <c r="C2" s="363"/>
      <c r="D2" s="363" t="str">
        <f>Population!B4</f>
        <v>Fresno County</v>
      </c>
      <c r="E2" s="363"/>
      <c r="F2" s="363" t="s">
        <v>189</v>
      </c>
      <c r="G2" s="363"/>
    </row>
    <row r="3" spans="1:7" x14ac:dyDescent="0.3">
      <c r="A3" s="18"/>
      <c r="B3" s="18"/>
      <c r="C3" s="18"/>
      <c r="D3" s="18"/>
      <c r="E3" s="18"/>
      <c r="F3" s="18"/>
      <c r="G3" s="18"/>
    </row>
    <row r="4" spans="1:7" x14ac:dyDescent="0.3">
      <c r="A4" s="216" t="s">
        <v>2260</v>
      </c>
      <c r="B4" s="216"/>
      <c r="C4" s="216"/>
      <c r="D4" s="216"/>
      <c r="E4" s="216"/>
      <c r="F4" s="216"/>
      <c r="G4" s="216"/>
    </row>
    <row r="5" spans="1:7" x14ac:dyDescent="0.3">
      <c r="A5" t="s">
        <v>186</v>
      </c>
      <c r="B5" s="2">
        <v>10942</v>
      </c>
      <c r="C5" s="27" t="s">
        <v>188</v>
      </c>
      <c r="D5" s="2">
        <v>514621</v>
      </c>
      <c r="E5" s="27"/>
      <c r="F5" s="2">
        <v>23667902</v>
      </c>
      <c r="G5" s="27"/>
    </row>
    <row r="6" spans="1:7" x14ac:dyDescent="0.3">
      <c r="A6" t="s">
        <v>2261</v>
      </c>
      <c r="B6" s="2">
        <v>0</v>
      </c>
      <c r="C6" s="27" t="s">
        <v>188</v>
      </c>
      <c r="D6" s="2">
        <v>331551</v>
      </c>
      <c r="E6" s="27"/>
      <c r="F6" s="2">
        <v>19771903</v>
      </c>
      <c r="G6" s="27"/>
    </row>
    <row r="7" spans="1:7" x14ac:dyDescent="0.3">
      <c r="A7" t="s">
        <v>2262</v>
      </c>
      <c r="B7" s="2">
        <v>0</v>
      </c>
      <c r="C7" s="27" t="s">
        <v>188</v>
      </c>
      <c r="D7" s="2">
        <v>111520</v>
      </c>
      <c r="E7" s="27"/>
      <c r="F7" s="2">
        <v>2060296</v>
      </c>
      <c r="G7" s="27"/>
    </row>
    <row r="8" spans="1:7" x14ac:dyDescent="0.3">
      <c r="A8" s="18"/>
      <c r="B8" s="18"/>
      <c r="C8" s="18"/>
      <c r="D8" s="18"/>
      <c r="E8" s="18"/>
      <c r="F8" s="18"/>
      <c r="G8" s="18"/>
    </row>
    <row r="9" spans="1:7" x14ac:dyDescent="0.3">
      <c r="A9" s="216" t="s">
        <v>2263</v>
      </c>
      <c r="B9" s="216"/>
      <c r="C9" s="216"/>
      <c r="D9" s="216"/>
      <c r="E9" s="216"/>
      <c r="F9" s="216"/>
      <c r="G9" s="216"/>
    </row>
    <row r="10" spans="1:7" x14ac:dyDescent="0.3">
      <c r="A10" t="s">
        <v>2233</v>
      </c>
      <c r="B10" s="2">
        <v>3517</v>
      </c>
      <c r="C10" s="27" t="s">
        <v>188</v>
      </c>
      <c r="D10" s="2">
        <v>178506</v>
      </c>
      <c r="E10" s="27"/>
      <c r="F10" s="2">
        <v>8629866</v>
      </c>
      <c r="G10" s="27"/>
    </row>
    <row r="11" spans="1:7" x14ac:dyDescent="0.3">
      <c r="A11" s="18"/>
      <c r="B11" s="18"/>
      <c r="C11" s="18"/>
      <c r="D11" s="18"/>
      <c r="E11" s="18"/>
      <c r="F11" s="18"/>
      <c r="G11" s="18"/>
    </row>
    <row r="12" spans="1:7" x14ac:dyDescent="0.3">
      <c r="A12" s="216" t="s">
        <v>2264</v>
      </c>
      <c r="B12" s="216"/>
      <c r="C12" s="216"/>
      <c r="D12" s="216"/>
      <c r="E12" s="216"/>
      <c r="F12" s="216"/>
      <c r="G12" s="216"/>
    </row>
    <row r="13" spans="1:7" x14ac:dyDescent="0.3">
      <c r="A13" t="s">
        <v>2265</v>
      </c>
      <c r="B13" s="2">
        <v>3517</v>
      </c>
      <c r="C13" s="27" t="s">
        <v>188</v>
      </c>
      <c r="D13" s="2">
        <v>178506</v>
      </c>
      <c r="E13" s="27"/>
      <c r="F13" s="2">
        <v>8629866</v>
      </c>
      <c r="G13" s="27"/>
    </row>
    <row r="14" spans="1:7" x14ac:dyDescent="0.3">
      <c r="A14" t="s">
        <v>2191</v>
      </c>
      <c r="B14" s="2">
        <v>1297</v>
      </c>
      <c r="C14" s="27">
        <v>0.36878021040659653</v>
      </c>
      <c r="D14" s="2">
        <v>73364</v>
      </c>
      <c r="E14" s="27">
        <v>0.41098898636460401</v>
      </c>
      <c r="F14" s="2">
        <v>3804614</v>
      </c>
      <c r="G14" s="27">
        <v>0.44086594160326475</v>
      </c>
    </row>
    <row r="15" spans="1:7" x14ac:dyDescent="0.3">
      <c r="A15" t="s">
        <v>2200</v>
      </c>
      <c r="B15" s="2">
        <v>2220</v>
      </c>
      <c r="C15" s="27">
        <v>0.63121978959340352</v>
      </c>
      <c r="D15" s="2">
        <v>105142</v>
      </c>
      <c r="E15" s="27">
        <v>0.58901101363539599</v>
      </c>
      <c r="F15" s="2">
        <v>4825252</v>
      </c>
      <c r="G15" s="27">
        <v>0.55913405839673525</v>
      </c>
    </row>
    <row r="16" spans="1:7" x14ac:dyDescent="0.3">
      <c r="A16" s="18"/>
      <c r="B16" s="18"/>
      <c r="C16" s="18"/>
      <c r="D16" s="18"/>
      <c r="E16" s="18"/>
      <c r="F16" s="18"/>
      <c r="G16" s="18"/>
    </row>
    <row r="17" spans="1:7" x14ac:dyDescent="0.3">
      <c r="A17" s="216" t="s">
        <v>2579</v>
      </c>
      <c r="B17" s="216"/>
      <c r="C17" s="216"/>
      <c r="D17" s="216"/>
      <c r="E17" s="216"/>
      <c r="F17" s="216"/>
      <c r="G17" s="216"/>
    </row>
    <row r="18" spans="1:7" x14ac:dyDescent="0.3">
      <c r="A18" t="s">
        <v>2580</v>
      </c>
      <c r="B18" s="15">
        <v>50900</v>
      </c>
      <c r="C18" s="27" t="s">
        <v>188</v>
      </c>
      <c r="D18" s="15">
        <v>207261</v>
      </c>
      <c r="E18" s="27"/>
      <c r="F18" s="15">
        <v>282235</v>
      </c>
      <c r="G18" s="27"/>
    </row>
    <row r="19" spans="1:7" x14ac:dyDescent="0.3">
      <c r="A19" s="18"/>
      <c r="B19" s="18"/>
      <c r="C19" s="18"/>
      <c r="D19" s="18"/>
      <c r="E19" s="18"/>
      <c r="F19" s="18"/>
      <c r="G19" s="18"/>
    </row>
    <row r="20" spans="1:7" x14ac:dyDescent="0.3">
      <c r="A20" s="216" t="s">
        <v>2266</v>
      </c>
      <c r="B20" s="216"/>
      <c r="C20" s="216"/>
      <c r="D20" s="216"/>
      <c r="E20" s="216"/>
      <c r="F20" s="216"/>
      <c r="G20" s="216"/>
    </row>
    <row r="21" spans="1:7" x14ac:dyDescent="0.3">
      <c r="A21" t="s">
        <v>2267</v>
      </c>
      <c r="B21" s="2">
        <v>3629</v>
      </c>
      <c r="C21" s="27" t="s">
        <v>188</v>
      </c>
      <c r="D21" s="2">
        <v>191520</v>
      </c>
      <c r="E21" s="27"/>
      <c r="F21" s="2">
        <v>9220421</v>
      </c>
      <c r="G21" s="27"/>
    </row>
    <row r="22" spans="1:7" x14ac:dyDescent="0.3">
      <c r="A22" t="s">
        <v>2268</v>
      </c>
      <c r="B22" s="2">
        <v>2858</v>
      </c>
      <c r="C22" s="27">
        <v>0.78754477817580604</v>
      </c>
      <c r="D22" s="2">
        <v>142963</v>
      </c>
      <c r="E22" s="27">
        <v>0.7464651211361738</v>
      </c>
      <c r="F22" s="2">
        <v>6439899</v>
      </c>
      <c r="G22" s="27">
        <v>0.69843871554238146</v>
      </c>
    </row>
    <row r="23" spans="1:7" x14ac:dyDescent="0.3">
      <c r="A23" t="s">
        <v>2269</v>
      </c>
      <c r="B23" s="2">
        <v>363</v>
      </c>
      <c r="C23" s="27">
        <v>0.10002755580049601</v>
      </c>
      <c r="D23" s="2">
        <v>20739</v>
      </c>
      <c r="E23" s="27">
        <v>0.10828634085213032</v>
      </c>
      <c r="F23" s="2">
        <v>1148225</v>
      </c>
      <c r="G23" s="27">
        <v>0.12453064778712382</v>
      </c>
    </row>
    <row r="24" spans="1:7" x14ac:dyDescent="0.3">
      <c r="A24" t="s">
        <v>2270</v>
      </c>
      <c r="B24" s="2">
        <v>234</v>
      </c>
      <c r="C24" s="27">
        <v>6.4480573160650312E-2</v>
      </c>
      <c r="D24" s="2">
        <v>19962</v>
      </c>
      <c r="E24" s="27">
        <v>0.10422932330827067</v>
      </c>
      <c r="F24" s="2">
        <v>1251049</v>
      </c>
      <c r="G24" s="27">
        <v>0.13568241623674235</v>
      </c>
    </row>
    <row r="25" spans="1:7" x14ac:dyDescent="0.3">
      <c r="A25" t="s">
        <v>2271</v>
      </c>
      <c r="B25" s="2">
        <v>174</v>
      </c>
      <c r="C25" s="27">
        <v>4.7947092863047672E-2</v>
      </c>
      <c r="D25" s="2">
        <v>7856</v>
      </c>
      <c r="E25" s="27">
        <v>4.1019214703425233E-2</v>
      </c>
      <c r="F25" s="2">
        <v>381248</v>
      </c>
      <c r="G25" s="27">
        <v>4.1348220433752428E-2</v>
      </c>
    </row>
    <row r="26" spans="1:7" x14ac:dyDescent="0.3">
      <c r="A26" s="18"/>
      <c r="B26" s="18"/>
      <c r="C26" s="18"/>
      <c r="D26" s="18"/>
      <c r="E26" s="18"/>
      <c r="F26" s="18"/>
      <c r="G26" s="18"/>
    </row>
    <row r="27" spans="1:7" x14ac:dyDescent="0.3">
      <c r="A27" s="216" t="s">
        <v>2272</v>
      </c>
      <c r="B27" s="216"/>
      <c r="C27" s="216"/>
      <c r="D27" s="216"/>
      <c r="E27" s="216"/>
      <c r="F27" s="216"/>
      <c r="G27" s="216"/>
    </row>
    <row r="28" spans="1:7" x14ac:dyDescent="0.3">
      <c r="A28" t="s">
        <v>2273</v>
      </c>
      <c r="B28" s="2">
        <v>1262</v>
      </c>
      <c r="C28" s="27" t="s">
        <v>188</v>
      </c>
      <c r="D28" s="2">
        <v>67718</v>
      </c>
      <c r="E28" s="27"/>
      <c r="F28" s="2">
        <v>3707451</v>
      </c>
      <c r="G28" s="27"/>
    </row>
    <row r="29" spans="1:7" x14ac:dyDescent="0.3">
      <c r="A29" t="s">
        <v>2274</v>
      </c>
      <c r="B29" s="2">
        <v>292</v>
      </c>
      <c r="C29" s="27">
        <v>0.23137876386687797</v>
      </c>
      <c r="D29" s="2">
        <v>15026</v>
      </c>
      <c r="E29" s="27">
        <v>0.2218907823621489</v>
      </c>
      <c r="F29" s="2">
        <v>673157</v>
      </c>
      <c r="G29" s="27">
        <v>0.18156868425233402</v>
      </c>
    </row>
    <row r="30" spans="1:7" x14ac:dyDescent="0.3">
      <c r="A30" t="s">
        <v>2241</v>
      </c>
      <c r="B30" s="2">
        <v>16</v>
      </c>
      <c r="C30" s="27">
        <v>1.2678288431061807E-2</v>
      </c>
      <c r="D30" s="2">
        <v>251</v>
      </c>
      <c r="E30" s="27">
        <v>3.7065477421069732E-3</v>
      </c>
      <c r="F30" s="2">
        <v>11172</v>
      </c>
      <c r="G30" s="27">
        <v>3.0133911412450224E-3</v>
      </c>
    </row>
    <row r="31" spans="1:7" x14ac:dyDescent="0.3">
      <c r="A31" t="s">
        <v>2221</v>
      </c>
      <c r="B31" s="2">
        <v>9</v>
      </c>
      <c r="C31" s="27">
        <v>7.1315372424722665E-3</v>
      </c>
      <c r="D31" s="2">
        <v>481</v>
      </c>
      <c r="E31" s="27">
        <v>7.1029859121651551E-3</v>
      </c>
      <c r="F31" s="2">
        <v>21307</v>
      </c>
      <c r="G31" s="27">
        <v>5.7470752816422927E-3</v>
      </c>
    </row>
    <row r="32" spans="1:7" x14ac:dyDescent="0.3">
      <c r="A32" t="s">
        <v>2275</v>
      </c>
      <c r="B32" s="2">
        <v>18</v>
      </c>
      <c r="C32" s="27">
        <v>1.4263074484944533E-2</v>
      </c>
      <c r="D32" s="2">
        <v>1382</v>
      </c>
      <c r="E32" s="27">
        <v>2.0408163265306121E-2</v>
      </c>
      <c r="F32" s="2">
        <v>43505</v>
      </c>
      <c r="G32" s="27">
        <v>1.1734477407793117E-2</v>
      </c>
    </row>
    <row r="33" spans="1:7" x14ac:dyDescent="0.3">
      <c r="A33" t="s">
        <v>2242</v>
      </c>
      <c r="B33" s="2">
        <v>217</v>
      </c>
      <c r="C33" s="27">
        <v>0.17194928684627575</v>
      </c>
      <c r="D33" s="2">
        <v>11066</v>
      </c>
      <c r="E33" s="27">
        <v>0.16341297734723412</v>
      </c>
      <c r="F33" s="2">
        <v>502074</v>
      </c>
      <c r="G33" s="27">
        <v>0.1354229631086156</v>
      </c>
    </row>
    <row r="34" spans="1:7" x14ac:dyDescent="0.3">
      <c r="A34" t="s">
        <v>2227</v>
      </c>
      <c r="B34" s="2">
        <v>32</v>
      </c>
      <c r="C34" s="27">
        <v>2.5356576862123614E-2</v>
      </c>
      <c r="D34" s="2">
        <v>1846</v>
      </c>
      <c r="E34" s="27">
        <v>2.7260108095336542E-2</v>
      </c>
      <c r="F34" s="2">
        <v>95099</v>
      </c>
      <c r="G34" s="27">
        <v>2.5650777313037987E-2</v>
      </c>
    </row>
    <row r="35" spans="1:7" x14ac:dyDescent="0.3">
      <c r="A35" t="s">
        <v>2276</v>
      </c>
      <c r="B35" s="2">
        <v>372</v>
      </c>
      <c r="C35" s="27">
        <v>0.29477020602218701</v>
      </c>
      <c r="D35" s="2">
        <v>18034</v>
      </c>
      <c r="E35" s="27">
        <v>0.26631028677751856</v>
      </c>
      <c r="F35" s="2">
        <v>794588</v>
      </c>
      <c r="G35" s="27">
        <v>0.21432191551553884</v>
      </c>
    </row>
    <row r="36" spans="1:7" x14ac:dyDescent="0.3">
      <c r="A36" t="s">
        <v>2241</v>
      </c>
      <c r="B36" s="2">
        <v>58</v>
      </c>
      <c r="C36" s="27">
        <v>4.5958795562599047E-2</v>
      </c>
      <c r="D36" s="2">
        <v>1629</v>
      </c>
      <c r="E36" s="27">
        <v>2.4055642517499039E-2</v>
      </c>
      <c r="F36" s="2">
        <v>47871</v>
      </c>
      <c r="G36" s="27">
        <v>1.2912105918594744E-2</v>
      </c>
    </row>
    <row r="37" spans="1:7" x14ac:dyDescent="0.3">
      <c r="A37" t="s">
        <v>2221</v>
      </c>
      <c r="B37" s="2">
        <v>32</v>
      </c>
      <c r="C37" s="27">
        <v>2.5356576862123614E-2</v>
      </c>
      <c r="D37" s="2">
        <v>1720</v>
      </c>
      <c r="E37" s="27">
        <v>2.5399450663043801E-2</v>
      </c>
      <c r="F37" s="2">
        <v>60871</v>
      </c>
      <c r="G37" s="27">
        <v>1.6418558195374664E-2</v>
      </c>
    </row>
    <row r="38" spans="1:7" x14ac:dyDescent="0.3">
      <c r="A38" t="s">
        <v>2275</v>
      </c>
      <c r="B38" s="2">
        <v>126</v>
      </c>
      <c r="C38" s="27">
        <v>9.9841521394611721E-2</v>
      </c>
      <c r="D38" s="2">
        <v>5442</v>
      </c>
      <c r="E38" s="27">
        <v>8.03626805280723E-2</v>
      </c>
      <c r="F38" s="2">
        <v>183326</v>
      </c>
      <c r="G38" s="27">
        <v>4.9447990007150465E-2</v>
      </c>
    </row>
    <row r="39" spans="1:7" x14ac:dyDescent="0.3">
      <c r="A39" t="s">
        <v>2242</v>
      </c>
      <c r="B39" s="2">
        <v>149</v>
      </c>
      <c r="C39" s="27">
        <v>0.11806656101426308</v>
      </c>
      <c r="D39" s="2">
        <v>8421</v>
      </c>
      <c r="E39" s="27">
        <v>0.12435393839156501</v>
      </c>
      <c r="F39" s="2">
        <v>481852</v>
      </c>
      <c r="G39" s="27">
        <v>0.12996854172853531</v>
      </c>
    </row>
    <row r="40" spans="1:7" x14ac:dyDescent="0.3">
      <c r="A40" t="s">
        <v>2227</v>
      </c>
      <c r="B40" s="2">
        <v>7</v>
      </c>
      <c r="C40" s="27">
        <v>5.5467511885895406E-3</v>
      </c>
      <c r="D40" s="2">
        <v>822</v>
      </c>
      <c r="E40" s="27">
        <v>1.2138574677338374E-2</v>
      </c>
      <c r="F40" s="2">
        <v>20668</v>
      </c>
      <c r="G40" s="27">
        <v>5.5747196658836491E-3</v>
      </c>
    </row>
    <row r="41" spans="1:7" x14ac:dyDescent="0.3">
      <c r="A41" t="s">
        <v>2277</v>
      </c>
      <c r="B41" s="2">
        <v>226</v>
      </c>
      <c r="C41" s="27">
        <v>0.17908082408874801</v>
      </c>
      <c r="D41" s="2">
        <v>13908</v>
      </c>
      <c r="E41" s="27">
        <v>0.20538113943117045</v>
      </c>
      <c r="F41" s="2">
        <v>731430</v>
      </c>
      <c r="G41" s="27">
        <v>0.19728649144654911</v>
      </c>
    </row>
    <row r="42" spans="1:7" x14ac:dyDescent="0.3">
      <c r="A42" t="s">
        <v>2241</v>
      </c>
      <c r="B42" s="2">
        <v>92</v>
      </c>
      <c r="C42" s="27">
        <v>7.2900158478605384E-2</v>
      </c>
      <c r="D42" s="2">
        <v>3825</v>
      </c>
      <c r="E42" s="27">
        <v>5.6484243480315423E-2</v>
      </c>
      <c r="F42" s="2">
        <v>139380</v>
      </c>
      <c r="G42" s="27">
        <v>3.7594562949045042E-2</v>
      </c>
    </row>
    <row r="43" spans="1:7" x14ac:dyDescent="0.3">
      <c r="A43" t="s">
        <v>2221</v>
      </c>
      <c r="B43" s="2">
        <v>66</v>
      </c>
      <c r="C43" s="27">
        <v>5.2297939778129951E-2</v>
      </c>
      <c r="D43" s="2">
        <v>3339</v>
      </c>
      <c r="E43" s="27">
        <v>4.9307421955757699E-2</v>
      </c>
      <c r="F43" s="2">
        <v>145967</v>
      </c>
      <c r="G43" s="27">
        <v>3.9371255344979608E-2</v>
      </c>
    </row>
    <row r="44" spans="1:7" x14ac:dyDescent="0.3">
      <c r="A44" t="s">
        <v>2275</v>
      </c>
      <c r="B44" s="2">
        <v>55</v>
      </c>
      <c r="C44" s="27">
        <v>4.3581616481774964E-2</v>
      </c>
      <c r="D44" s="2">
        <v>4428</v>
      </c>
      <c r="E44" s="27">
        <v>6.5388818334859267E-2</v>
      </c>
      <c r="F44" s="2">
        <v>257390</v>
      </c>
      <c r="G44" s="27">
        <v>6.9425057809260324E-2</v>
      </c>
    </row>
    <row r="45" spans="1:7" x14ac:dyDescent="0.3">
      <c r="A45" t="s">
        <v>2242</v>
      </c>
      <c r="B45" s="2">
        <v>0</v>
      </c>
      <c r="C45" s="27">
        <v>0</v>
      </c>
      <c r="D45" s="2">
        <v>1569</v>
      </c>
      <c r="E45" s="27">
        <v>2.316961516878821E-2</v>
      </c>
      <c r="F45" s="2">
        <v>172397</v>
      </c>
      <c r="G45" s="27">
        <v>4.6500142550771409E-2</v>
      </c>
    </row>
    <row r="46" spans="1:7" x14ac:dyDescent="0.3">
      <c r="A46" t="s">
        <v>2227</v>
      </c>
      <c r="B46" s="2">
        <v>13</v>
      </c>
      <c r="C46" s="27">
        <v>1.0301109350237718E-2</v>
      </c>
      <c r="D46" s="2">
        <v>747</v>
      </c>
      <c r="E46" s="27">
        <v>1.1031040491449836E-2</v>
      </c>
      <c r="F46" s="2">
        <v>16296</v>
      </c>
      <c r="G46" s="27">
        <v>4.3954727924927399E-3</v>
      </c>
    </row>
    <row r="47" spans="1:7" x14ac:dyDescent="0.3">
      <c r="A47" t="s">
        <v>2278</v>
      </c>
      <c r="B47" s="2">
        <v>215</v>
      </c>
      <c r="C47" s="27">
        <v>0.17036450079239301</v>
      </c>
      <c r="D47" s="2">
        <v>9045</v>
      </c>
      <c r="E47" s="27">
        <v>0.13356862281815765</v>
      </c>
      <c r="F47" s="2">
        <v>550966</v>
      </c>
      <c r="G47" s="27">
        <v>0.14861046039448667</v>
      </c>
    </row>
    <row r="48" spans="1:7" x14ac:dyDescent="0.3">
      <c r="A48" t="s">
        <v>2241</v>
      </c>
      <c r="B48" s="2">
        <v>165</v>
      </c>
      <c r="C48" s="27">
        <v>0.13074484944532488</v>
      </c>
      <c r="D48" s="2">
        <v>5226</v>
      </c>
      <c r="E48" s="27">
        <v>7.7172982072713309E-2</v>
      </c>
      <c r="F48" s="2">
        <v>230302</v>
      </c>
      <c r="G48" s="27">
        <v>6.211869017284382E-2</v>
      </c>
    </row>
    <row r="49" spans="1:7" x14ac:dyDescent="0.3">
      <c r="A49" t="s">
        <v>2221</v>
      </c>
      <c r="B49" s="2">
        <v>25</v>
      </c>
      <c r="C49" s="27">
        <v>1.9809825673534072E-2</v>
      </c>
      <c r="D49" s="2">
        <v>1980</v>
      </c>
      <c r="E49" s="27">
        <v>2.9238902507457396E-2</v>
      </c>
      <c r="F49" s="2">
        <v>137522</v>
      </c>
      <c r="G49" s="27">
        <v>3.709341000056373E-2</v>
      </c>
    </row>
    <row r="50" spans="1:7" x14ac:dyDescent="0.3">
      <c r="A50" t="s">
        <v>2275</v>
      </c>
      <c r="B50" s="2">
        <v>4</v>
      </c>
      <c r="C50" s="27">
        <v>3.1695721077654518E-3</v>
      </c>
      <c r="D50" s="2">
        <v>1180</v>
      </c>
      <c r="E50" s="27">
        <v>1.7425204524646326E-2</v>
      </c>
      <c r="F50" s="2">
        <v>129365</v>
      </c>
      <c r="G50" s="27">
        <v>3.4893246060433432E-2</v>
      </c>
    </row>
    <row r="51" spans="1:7" x14ac:dyDescent="0.3">
      <c r="A51" t="s">
        <v>2242</v>
      </c>
      <c r="B51" s="2">
        <v>3</v>
      </c>
      <c r="C51" s="27">
        <v>2.3771790808240888E-3</v>
      </c>
      <c r="D51" s="2">
        <v>237</v>
      </c>
      <c r="E51" s="27">
        <v>3.4998080274077793E-3</v>
      </c>
      <c r="F51" s="2">
        <v>42922</v>
      </c>
      <c r="G51" s="27">
        <v>1.1577226509534449E-2</v>
      </c>
    </row>
    <row r="52" spans="1:7" x14ac:dyDescent="0.3">
      <c r="A52" t="s">
        <v>2227</v>
      </c>
      <c r="B52" s="2">
        <v>18</v>
      </c>
      <c r="C52" s="27">
        <v>1.4263074484944533E-2</v>
      </c>
      <c r="D52" s="2">
        <v>422</v>
      </c>
      <c r="E52" s="27">
        <v>6.2317256859328388E-3</v>
      </c>
      <c r="F52" s="2">
        <v>10855</v>
      </c>
      <c r="G52" s="27">
        <v>2.9278876511112354E-3</v>
      </c>
    </row>
    <row r="53" spans="1:7" x14ac:dyDescent="0.3">
      <c r="A53" t="s">
        <v>2279</v>
      </c>
      <c r="B53" s="2">
        <v>157</v>
      </c>
      <c r="C53" s="27">
        <v>0.12440570522979398</v>
      </c>
      <c r="D53" s="2">
        <v>11705</v>
      </c>
      <c r="E53" s="27">
        <v>0.17284916861100447</v>
      </c>
      <c r="F53" s="2">
        <v>957310</v>
      </c>
      <c r="G53" s="27">
        <v>0.25821244839109136</v>
      </c>
    </row>
    <row r="54" spans="1:7" x14ac:dyDescent="0.3">
      <c r="A54" t="s">
        <v>2241</v>
      </c>
      <c r="B54" s="2">
        <v>139</v>
      </c>
      <c r="C54" s="27">
        <v>0.11014263074484945</v>
      </c>
      <c r="D54" s="2">
        <v>9666</v>
      </c>
      <c r="E54" s="27">
        <v>0.14273900587731475</v>
      </c>
      <c r="F54" s="2">
        <v>707802</v>
      </c>
      <c r="G54" s="27">
        <v>0.1909133795699525</v>
      </c>
    </row>
    <row r="55" spans="1:7" x14ac:dyDescent="0.3">
      <c r="A55" t="s">
        <v>2221</v>
      </c>
      <c r="B55" s="2">
        <v>0</v>
      </c>
      <c r="C55" s="27">
        <v>0</v>
      </c>
      <c r="D55" s="2">
        <v>1070</v>
      </c>
      <c r="E55" s="27">
        <v>1.5800821052009806E-2</v>
      </c>
      <c r="F55" s="2">
        <v>142527</v>
      </c>
      <c r="G55" s="27">
        <v>3.8443394127123998E-2</v>
      </c>
    </row>
    <row r="56" spans="1:7" x14ac:dyDescent="0.3">
      <c r="A56" t="s">
        <v>2275</v>
      </c>
      <c r="B56" s="2">
        <v>4</v>
      </c>
      <c r="C56" s="27">
        <v>3.1695721077654518E-3</v>
      </c>
      <c r="D56" s="2">
        <v>440</v>
      </c>
      <c r="E56" s="27">
        <v>6.497533890546088E-3</v>
      </c>
      <c r="F56" s="2">
        <v>81086</v>
      </c>
      <c r="G56" s="27">
        <v>2.1871091485767446E-2</v>
      </c>
    </row>
    <row r="57" spans="1:7" x14ac:dyDescent="0.3">
      <c r="A57" t="s">
        <v>2242</v>
      </c>
      <c r="B57" s="2">
        <v>0</v>
      </c>
      <c r="C57" s="27">
        <v>0</v>
      </c>
      <c r="D57" s="2">
        <v>9</v>
      </c>
      <c r="E57" s="27">
        <v>1.3290410230662453E-4</v>
      </c>
      <c r="F57" s="2">
        <v>5773</v>
      </c>
      <c r="G57" s="27">
        <v>1.5571345379884994E-3</v>
      </c>
    </row>
    <row r="58" spans="1:7" x14ac:dyDescent="0.3">
      <c r="A58" t="s">
        <v>2227</v>
      </c>
      <c r="B58" s="2">
        <v>14</v>
      </c>
      <c r="C58" s="27">
        <v>1.1093502377179081E-2</v>
      </c>
      <c r="D58" s="2">
        <v>520</v>
      </c>
      <c r="E58" s="27">
        <v>7.6789036888271949E-3</v>
      </c>
      <c r="F58" s="2">
        <v>20122</v>
      </c>
      <c r="G58" s="27">
        <v>5.4274486702588923E-3</v>
      </c>
    </row>
    <row r="59" spans="1:7" x14ac:dyDescent="0.3">
      <c r="A59" s="18"/>
      <c r="B59" s="18"/>
      <c r="C59" s="18"/>
      <c r="D59" s="18"/>
      <c r="E59" s="18"/>
      <c r="F59" s="18"/>
      <c r="G59" s="18"/>
    </row>
    <row r="60" spans="1:7" x14ac:dyDescent="0.3">
      <c r="A60" s="216" t="s">
        <v>2280</v>
      </c>
      <c r="B60" s="216"/>
      <c r="C60" s="216"/>
      <c r="D60" s="216"/>
      <c r="E60" s="216"/>
      <c r="F60" s="216"/>
      <c r="G60" s="216"/>
    </row>
    <row r="61" spans="1:7" x14ac:dyDescent="0.3">
      <c r="A61" t="s">
        <v>2281</v>
      </c>
      <c r="B61" s="2">
        <v>398</v>
      </c>
      <c r="C61" s="27" t="s">
        <v>188</v>
      </c>
      <c r="D61" s="2">
        <v>447</v>
      </c>
      <c r="E61" s="27"/>
      <c r="F61" s="2">
        <v>509</v>
      </c>
      <c r="G61" s="27"/>
    </row>
    <row r="62" spans="1:7" x14ac:dyDescent="0.3">
      <c r="A62" t="s">
        <v>2282</v>
      </c>
      <c r="B62" s="2">
        <v>299</v>
      </c>
      <c r="C62" s="27">
        <v>0.75125628140703515</v>
      </c>
      <c r="D62" s="2">
        <v>353</v>
      </c>
      <c r="E62" s="27">
        <v>0.78970917225950787</v>
      </c>
      <c r="F62" s="2">
        <v>411</v>
      </c>
      <c r="G62" s="27">
        <v>0.80746561886051083</v>
      </c>
    </row>
    <row r="63" spans="1:7" x14ac:dyDescent="0.3">
      <c r="A63" t="s">
        <v>2283</v>
      </c>
      <c r="B63" s="2">
        <v>99</v>
      </c>
      <c r="C63" s="27">
        <v>0.24874371859296482</v>
      </c>
      <c r="D63" s="2">
        <v>94</v>
      </c>
      <c r="E63" s="27">
        <v>0.21029082774049218</v>
      </c>
      <c r="F63" s="2">
        <v>98</v>
      </c>
      <c r="G63" s="27">
        <v>0.1925343811394892</v>
      </c>
    </row>
    <row r="64" spans="1:7" x14ac:dyDescent="0.3">
      <c r="A64" s="18"/>
      <c r="B64" s="18"/>
      <c r="C64" s="18"/>
      <c r="D64" s="18"/>
      <c r="E64" s="18"/>
      <c r="F64" s="18"/>
      <c r="G64" s="18"/>
    </row>
    <row r="65" spans="1:7" x14ac:dyDescent="0.3">
      <c r="A65" s="216" t="s">
        <v>2284</v>
      </c>
      <c r="B65" s="216"/>
      <c r="C65" s="216"/>
      <c r="D65" s="216"/>
      <c r="E65" s="216"/>
      <c r="F65" s="216"/>
      <c r="G65" s="216"/>
    </row>
    <row r="66" spans="1:7" x14ac:dyDescent="0.3">
      <c r="A66" t="s">
        <v>2281</v>
      </c>
      <c r="B66" s="2">
        <v>1816</v>
      </c>
      <c r="C66" s="27" t="s">
        <v>188</v>
      </c>
      <c r="D66" s="2">
        <v>83153</v>
      </c>
      <c r="E66" s="27"/>
      <c r="F66" s="2">
        <v>3831493</v>
      </c>
      <c r="G66" s="27"/>
    </row>
    <row r="67" spans="1:7" x14ac:dyDescent="0.3">
      <c r="A67" t="s">
        <v>2274</v>
      </c>
      <c r="B67" s="2">
        <v>133</v>
      </c>
      <c r="C67" s="27">
        <v>7.3237885462555066E-2</v>
      </c>
      <c r="D67" s="2">
        <v>6292</v>
      </c>
      <c r="E67" s="27">
        <v>7.5667745000180392E-2</v>
      </c>
      <c r="F67" s="2">
        <v>219034</v>
      </c>
      <c r="G67" s="27">
        <v>5.7166749358539867E-2</v>
      </c>
    </row>
    <row r="68" spans="1:7" x14ac:dyDescent="0.3">
      <c r="A68" t="s">
        <v>2241</v>
      </c>
      <c r="B68" s="2">
        <v>17</v>
      </c>
      <c r="C68" s="27">
        <v>9.3612334801762113E-3</v>
      </c>
      <c r="D68" s="2">
        <v>1286</v>
      </c>
      <c r="E68" s="27">
        <v>1.5465467271174822E-2</v>
      </c>
      <c r="F68" s="2">
        <v>29306</v>
      </c>
      <c r="G68" s="27">
        <v>7.6487155268194409E-3</v>
      </c>
    </row>
    <row r="69" spans="1:7" x14ac:dyDescent="0.3">
      <c r="A69" t="s">
        <v>2221</v>
      </c>
      <c r="B69" s="2">
        <v>17</v>
      </c>
      <c r="C69" s="27">
        <v>9.3612334801762113E-3</v>
      </c>
      <c r="D69" s="2">
        <v>723</v>
      </c>
      <c r="E69" s="27">
        <v>8.6948155809171042E-3</v>
      </c>
      <c r="F69" s="2">
        <v>18456</v>
      </c>
      <c r="G69" s="27">
        <v>4.8169212367085105E-3</v>
      </c>
    </row>
    <row r="70" spans="1:7" x14ac:dyDescent="0.3">
      <c r="A70" t="s">
        <v>2275</v>
      </c>
      <c r="B70" s="2">
        <v>14</v>
      </c>
      <c r="C70" s="27">
        <v>7.709251101321586E-3</v>
      </c>
      <c r="D70" s="2">
        <v>935</v>
      </c>
      <c r="E70" s="27">
        <v>1.1244332736040792E-2</v>
      </c>
      <c r="F70" s="2">
        <v>25767</v>
      </c>
      <c r="G70" s="27">
        <v>6.7250546979989263E-3</v>
      </c>
    </row>
    <row r="71" spans="1:7" x14ac:dyDescent="0.3">
      <c r="A71" t="s">
        <v>2242</v>
      </c>
      <c r="B71" s="2">
        <v>72</v>
      </c>
      <c r="C71" s="27">
        <v>3.9647577092511016E-2</v>
      </c>
      <c r="D71" s="2">
        <v>2755</v>
      </c>
      <c r="E71" s="27">
        <v>3.3131696992291321E-2</v>
      </c>
      <c r="F71" s="2">
        <v>114601</v>
      </c>
      <c r="G71" s="27">
        <v>2.9910272575207626E-2</v>
      </c>
    </row>
    <row r="72" spans="1:7" x14ac:dyDescent="0.3">
      <c r="A72" t="s">
        <v>2227</v>
      </c>
      <c r="B72" s="2">
        <v>13</v>
      </c>
      <c r="C72" s="27">
        <v>7.1585903083700442E-3</v>
      </c>
      <c r="D72" s="2">
        <v>593</v>
      </c>
      <c r="E72" s="27">
        <v>7.131432419756353E-3</v>
      </c>
      <c r="F72" s="2">
        <v>30904</v>
      </c>
      <c r="G72" s="27">
        <v>8.0657853218053643E-3</v>
      </c>
    </row>
    <row r="73" spans="1:7" x14ac:dyDescent="0.3">
      <c r="A73" t="s">
        <v>2276</v>
      </c>
      <c r="B73" s="2">
        <v>240</v>
      </c>
      <c r="C73" s="27">
        <v>0.13215859030837004</v>
      </c>
      <c r="D73" s="2">
        <v>10048</v>
      </c>
      <c r="E73" s="27">
        <v>0.1208374923334095</v>
      </c>
      <c r="F73" s="2">
        <v>332591</v>
      </c>
      <c r="G73" s="27">
        <v>8.6804543294219771E-2</v>
      </c>
    </row>
    <row r="74" spans="1:7" x14ac:dyDescent="0.3">
      <c r="A74" t="s">
        <v>2241</v>
      </c>
      <c r="B74" s="2">
        <v>143</v>
      </c>
      <c r="C74" s="27">
        <v>7.8744493392070486E-2</v>
      </c>
      <c r="D74" s="2">
        <v>4824</v>
      </c>
      <c r="E74" s="27">
        <v>5.8013541303380517E-2</v>
      </c>
      <c r="F74" s="2">
        <v>144315</v>
      </c>
      <c r="G74" s="27">
        <v>3.7665474007129857E-2</v>
      </c>
    </row>
    <row r="75" spans="1:7" x14ac:dyDescent="0.3">
      <c r="A75" t="s">
        <v>2221</v>
      </c>
      <c r="B75" s="2">
        <v>21</v>
      </c>
      <c r="C75" s="27">
        <v>1.1563876651982379E-2</v>
      </c>
      <c r="D75" s="2">
        <v>1062</v>
      </c>
      <c r="E75" s="27">
        <v>1.2771637824251681E-2</v>
      </c>
      <c r="F75" s="2">
        <v>31203</v>
      </c>
      <c r="G75" s="27">
        <v>8.1438227865743198E-3</v>
      </c>
    </row>
    <row r="76" spans="1:7" x14ac:dyDescent="0.3">
      <c r="A76" t="s">
        <v>2275</v>
      </c>
      <c r="B76" s="2">
        <v>18</v>
      </c>
      <c r="C76" s="27">
        <v>9.911894273127754E-3</v>
      </c>
      <c r="D76" s="2">
        <v>1371</v>
      </c>
      <c r="E76" s="27">
        <v>1.6487679338087622E-2</v>
      </c>
      <c r="F76" s="2">
        <v>46361</v>
      </c>
      <c r="G76" s="27">
        <v>1.2099982957035287E-2</v>
      </c>
    </row>
    <row r="77" spans="1:7" x14ac:dyDescent="0.3">
      <c r="A77" t="s">
        <v>2242</v>
      </c>
      <c r="B77" s="2">
        <v>58</v>
      </c>
      <c r="C77" s="27">
        <v>3.1938325991189426E-2</v>
      </c>
      <c r="D77" s="2">
        <v>2791</v>
      </c>
      <c r="E77" s="27">
        <v>3.356463386768968E-2</v>
      </c>
      <c r="F77" s="2">
        <v>110712</v>
      </c>
      <c r="G77" s="27">
        <v>2.889526354348031E-2</v>
      </c>
    </row>
    <row r="78" spans="1:7" x14ac:dyDescent="0.3">
      <c r="A78" t="s">
        <v>2227</v>
      </c>
      <c r="B78" s="2">
        <v>0</v>
      </c>
      <c r="C78" s="27">
        <v>0</v>
      </c>
      <c r="D78" s="2">
        <v>0</v>
      </c>
      <c r="E78" s="27">
        <v>0</v>
      </c>
      <c r="F78" s="2">
        <v>0</v>
      </c>
      <c r="G78" s="27">
        <v>0</v>
      </c>
    </row>
    <row r="79" spans="1:7" x14ac:dyDescent="0.3">
      <c r="A79" t="s">
        <v>2277</v>
      </c>
      <c r="B79" s="2">
        <v>270</v>
      </c>
      <c r="C79" s="27">
        <v>0.14867841409691629</v>
      </c>
      <c r="D79" s="2">
        <v>11038</v>
      </c>
      <c r="E79" s="27">
        <v>0.13274325640686446</v>
      </c>
      <c r="F79" s="2">
        <v>390533</v>
      </c>
      <c r="G79" s="27">
        <v>0.10192710778800848</v>
      </c>
    </row>
    <row r="80" spans="1:7" x14ac:dyDescent="0.3">
      <c r="A80" t="s">
        <v>2241</v>
      </c>
      <c r="B80" s="2">
        <v>157</v>
      </c>
      <c r="C80" s="27">
        <v>8.6453744493392076E-2</v>
      </c>
      <c r="D80" s="2">
        <v>5926</v>
      </c>
      <c r="E80" s="27">
        <v>7.126622010029704E-2</v>
      </c>
      <c r="F80" s="2">
        <v>195755</v>
      </c>
      <c r="G80" s="27">
        <v>5.1091049885775598E-2</v>
      </c>
    </row>
    <row r="81" spans="1:7" x14ac:dyDescent="0.3">
      <c r="A81" t="s">
        <v>2221</v>
      </c>
      <c r="B81" s="2">
        <v>58</v>
      </c>
      <c r="C81" s="27">
        <v>3.1938325991189426E-2</v>
      </c>
      <c r="D81" s="2">
        <v>1298</v>
      </c>
      <c r="E81" s="27">
        <v>1.5609779562974276E-2</v>
      </c>
      <c r="F81" s="2">
        <v>41110</v>
      </c>
      <c r="G81" s="27">
        <v>1.0729498918567774E-2</v>
      </c>
    </row>
    <row r="82" spans="1:7" x14ac:dyDescent="0.3">
      <c r="A82" t="s">
        <v>2275</v>
      </c>
      <c r="B82" s="2">
        <v>26</v>
      </c>
      <c r="C82" s="27">
        <v>1.4317180616740088E-2</v>
      </c>
      <c r="D82" s="2">
        <v>1556</v>
      </c>
      <c r="E82" s="27">
        <v>1.8712493836662538E-2</v>
      </c>
      <c r="F82" s="2">
        <v>56433</v>
      </c>
      <c r="G82" s="27">
        <v>1.4728723241827663E-2</v>
      </c>
    </row>
    <row r="83" spans="1:7" x14ac:dyDescent="0.3">
      <c r="A83" t="s">
        <v>2242</v>
      </c>
      <c r="B83" s="2">
        <v>29</v>
      </c>
      <c r="C83" s="27">
        <v>1.5969162995594713E-2</v>
      </c>
      <c r="D83" s="2">
        <v>2258</v>
      </c>
      <c r="E83" s="27">
        <v>2.7154762906930599E-2</v>
      </c>
      <c r="F83" s="2">
        <v>97235</v>
      </c>
      <c r="G83" s="27">
        <v>2.537783574183745E-2</v>
      </c>
    </row>
    <row r="84" spans="1:7" x14ac:dyDescent="0.3">
      <c r="A84" t="s">
        <v>2227</v>
      </c>
      <c r="B84" s="2">
        <v>0</v>
      </c>
      <c r="C84" s="27">
        <v>0</v>
      </c>
      <c r="D84" s="2">
        <v>0</v>
      </c>
      <c r="E84" s="27">
        <v>0</v>
      </c>
      <c r="F84" s="2">
        <v>0</v>
      </c>
      <c r="G84" s="27">
        <v>0</v>
      </c>
    </row>
    <row r="85" spans="1:7" x14ac:dyDescent="0.3">
      <c r="A85" t="s">
        <v>2278</v>
      </c>
      <c r="B85" s="2">
        <v>317</v>
      </c>
      <c r="C85" s="27">
        <v>0.17455947136563876</v>
      </c>
      <c r="D85" s="2">
        <v>11986</v>
      </c>
      <c r="E85" s="27">
        <v>0.14414392745902133</v>
      </c>
      <c r="F85" s="2">
        <v>446637</v>
      </c>
      <c r="G85" s="27">
        <v>0.11656996371910375</v>
      </c>
    </row>
    <row r="86" spans="1:7" x14ac:dyDescent="0.3">
      <c r="A86" t="s">
        <v>2241</v>
      </c>
      <c r="B86" s="2">
        <v>236</v>
      </c>
      <c r="C86" s="27">
        <v>0.12995594713656389</v>
      </c>
      <c r="D86" s="2">
        <v>6836</v>
      </c>
      <c r="E86" s="27">
        <v>8.220990222842231E-2</v>
      </c>
      <c r="F86" s="2">
        <v>237048</v>
      </c>
      <c r="G86" s="27">
        <v>6.1868310864720361E-2</v>
      </c>
    </row>
    <row r="87" spans="1:7" x14ac:dyDescent="0.3">
      <c r="A87" t="s">
        <v>2221</v>
      </c>
      <c r="B87" s="2">
        <v>12</v>
      </c>
      <c r="C87" s="27">
        <v>6.6079295154185024E-3</v>
      </c>
      <c r="D87" s="2">
        <v>1510</v>
      </c>
      <c r="E87" s="27">
        <v>1.8159296718097965E-2</v>
      </c>
      <c r="F87" s="2">
        <v>50566</v>
      </c>
      <c r="G87" s="27">
        <v>1.3197466366244177E-2</v>
      </c>
    </row>
    <row r="88" spans="1:7" x14ac:dyDescent="0.3">
      <c r="A88" t="s">
        <v>2275</v>
      </c>
      <c r="B88" s="2">
        <v>50</v>
      </c>
      <c r="C88" s="27">
        <v>2.7533039647577091E-2</v>
      </c>
      <c r="D88" s="2">
        <v>2204</v>
      </c>
      <c r="E88" s="27">
        <v>2.6505357593833056E-2</v>
      </c>
      <c r="F88" s="2">
        <v>75051</v>
      </c>
      <c r="G88" s="27">
        <v>1.9587925646738752E-2</v>
      </c>
    </row>
    <row r="89" spans="1:7" x14ac:dyDescent="0.3">
      <c r="A89" t="s">
        <v>2242</v>
      </c>
      <c r="B89" s="2">
        <v>19</v>
      </c>
      <c r="C89" s="27">
        <v>1.0462555066079295E-2</v>
      </c>
      <c r="D89" s="2">
        <v>1436</v>
      </c>
      <c r="E89" s="27">
        <v>1.7269370918667998E-2</v>
      </c>
      <c r="F89" s="2">
        <v>83972</v>
      </c>
      <c r="G89" s="27">
        <v>2.1916260841400467E-2</v>
      </c>
    </row>
    <row r="90" spans="1:7" x14ac:dyDescent="0.3">
      <c r="A90" t="s">
        <v>2227</v>
      </c>
      <c r="B90" s="2">
        <v>0</v>
      </c>
      <c r="C90" s="27">
        <v>0</v>
      </c>
      <c r="D90" s="2">
        <v>0</v>
      </c>
      <c r="E90" s="27">
        <v>0</v>
      </c>
      <c r="F90" s="2">
        <v>0</v>
      </c>
      <c r="G90" s="27">
        <v>0</v>
      </c>
    </row>
    <row r="91" spans="1:7" x14ac:dyDescent="0.3">
      <c r="A91" t="s">
        <v>2279</v>
      </c>
      <c r="B91" s="2">
        <v>856</v>
      </c>
      <c r="C91" s="27">
        <v>0.47136563876651982</v>
      </c>
      <c r="D91" s="2">
        <v>43789</v>
      </c>
      <c r="E91" s="27">
        <v>0.52660757880052433</v>
      </c>
      <c r="F91" s="2">
        <v>2442698</v>
      </c>
      <c r="G91" s="27">
        <v>0.63753163584012806</v>
      </c>
    </row>
    <row r="92" spans="1:7" x14ac:dyDescent="0.3">
      <c r="A92" t="s">
        <v>2241</v>
      </c>
      <c r="B92" s="2">
        <v>696</v>
      </c>
      <c r="C92" s="27">
        <v>0.38325991189427311</v>
      </c>
      <c r="D92" s="2">
        <v>32203</v>
      </c>
      <c r="E92" s="27">
        <v>0.38727406106815149</v>
      </c>
      <c r="F92" s="2">
        <v>1678486</v>
      </c>
      <c r="G92" s="27">
        <v>0.43807622772637195</v>
      </c>
    </row>
    <row r="93" spans="1:7" x14ac:dyDescent="0.3">
      <c r="A93" t="s">
        <v>2221</v>
      </c>
      <c r="B93" s="2">
        <v>64</v>
      </c>
      <c r="C93" s="27">
        <v>3.5242290748898682E-2</v>
      </c>
      <c r="D93" s="2">
        <v>4784</v>
      </c>
      <c r="E93" s="27">
        <v>5.753250033071567E-2</v>
      </c>
      <c r="F93" s="2">
        <v>287092</v>
      </c>
      <c r="G93" s="27">
        <v>7.4929537911200675E-2</v>
      </c>
    </row>
    <row r="94" spans="1:7" x14ac:dyDescent="0.3">
      <c r="A94" t="s">
        <v>2275</v>
      </c>
      <c r="B94" s="2">
        <v>77</v>
      </c>
      <c r="C94" s="27">
        <v>4.2400881057268726E-2</v>
      </c>
      <c r="D94" s="2">
        <v>5164</v>
      </c>
      <c r="E94" s="27">
        <v>6.2102389571031716E-2</v>
      </c>
      <c r="F94" s="2">
        <v>323081</v>
      </c>
      <c r="G94" s="27">
        <v>8.4322482123809175E-2</v>
      </c>
    </row>
    <row r="95" spans="1:7" x14ac:dyDescent="0.3">
      <c r="A95" t="s">
        <v>2242</v>
      </c>
      <c r="B95" s="2">
        <v>19</v>
      </c>
      <c r="C95" s="27">
        <v>1.0462555066079295E-2</v>
      </c>
      <c r="D95" s="2">
        <v>1638</v>
      </c>
      <c r="E95" s="27">
        <v>1.9698627830625474E-2</v>
      </c>
      <c r="F95" s="2">
        <v>154039</v>
      </c>
      <c r="G95" s="27">
        <v>4.0203388078746329E-2</v>
      </c>
    </row>
    <row r="96" spans="1:7" x14ac:dyDescent="0.3">
      <c r="A96" t="s">
        <v>2227</v>
      </c>
      <c r="B96" s="2">
        <v>0</v>
      </c>
      <c r="C96" s="27">
        <v>0</v>
      </c>
      <c r="D96" s="2">
        <v>0</v>
      </c>
      <c r="E96" s="27">
        <v>0</v>
      </c>
      <c r="F96" s="2">
        <v>0</v>
      </c>
      <c r="G96" s="27">
        <v>0</v>
      </c>
    </row>
    <row r="97" spans="1:7" x14ac:dyDescent="0.3">
      <c r="A97" s="18"/>
      <c r="B97" s="18"/>
      <c r="C97" s="18"/>
      <c r="D97" s="18"/>
      <c r="E97" s="18"/>
      <c r="F97" s="18"/>
      <c r="G97" s="18"/>
    </row>
    <row r="98" spans="1:7" x14ac:dyDescent="0.3">
      <c r="A98" s="216" t="s">
        <v>2285</v>
      </c>
      <c r="B98" s="216"/>
      <c r="C98" s="216"/>
      <c r="D98" s="216"/>
      <c r="E98" s="216"/>
      <c r="F98" s="216"/>
      <c r="G98" s="216"/>
    </row>
    <row r="99" spans="1:7" x14ac:dyDescent="0.3">
      <c r="A99" t="s">
        <v>1431</v>
      </c>
      <c r="B99" s="2">
        <v>204</v>
      </c>
      <c r="C99" s="27" t="s">
        <v>188</v>
      </c>
      <c r="D99" s="2">
        <v>236</v>
      </c>
      <c r="E99" s="27"/>
      <c r="F99" s="2">
        <v>283</v>
      </c>
      <c r="G99" s="27"/>
    </row>
    <row r="100" spans="1:7" x14ac:dyDescent="0.3">
      <c r="A100" s="18"/>
      <c r="B100" s="18"/>
      <c r="C100" s="18"/>
      <c r="D100" s="18"/>
      <c r="E100" s="18"/>
      <c r="F100" s="18"/>
      <c r="G100" s="18"/>
    </row>
    <row r="101" spans="1:7" x14ac:dyDescent="0.3">
      <c r="A101" s="216" t="s">
        <v>2286</v>
      </c>
      <c r="B101" s="216"/>
      <c r="C101" s="216"/>
      <c r="D101" s="216"/>
      <c r="E101" s="216"/>
      <c r="F101" s="216"/>
      <c r="G101" s="216"/>
    </row>
    <row r="102" spans="1:7" x14ac:dyDescent="0.3">
      <c r="A102" t="s">
        <v>2254</v>
      </c>
      <c r="B102" s="2">
        <v>299</v>
      </c>
      <c r="C102" s="27" t="s">
        <v>188</v>
      </c>
      <c r="D102" s="2">
        <v>353</v>
      </c>
      <c r="E102" s="27"/>
      <c r="F102" s="2">
        <v>411</v>
      </c>
      <c r="G102" s="27"/>
    </row>
    <row r="103" spans="1:7" x14ac:dyDescent="0.3">
      <c r="A103" t="s">
        <v>2255</v>
      </c>
      <c r="B103" s="2">
        <v>99</v>
      </c>
      <c r="C103" s="27" t="s">
        <v>188</v>
      </c>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7" t="s">
        <v>2526</v>
      </c>
    </row>
    <row r="2" spans="1:21" s="26" customFormat="1" ht="72" x14ac:dyDescent="0.3">
      <c r="A2" s="133" t="s">
        <v>2287</v>
      </c>
      <c r="B2" s="134" t="s">
        <v>2288</v>
      </c>
      <c r="C2" s="134" t="s">
        <v>2289</v>
      </c>
      <c r="D2" s="134" t="s">
        <v>2290</v>
      </c>
      <c r="E2" s="135" t="s">
        <v>2291</v>
      </c>
      <c r="F2" s="126" t="s">
        <v>2292</v>
      </c>
      <c r="G2" s="137" t="s">
        <v>2293</v>
      </c>
      <c r="H2" s="65" t="s">
        <v>2294</v>
      </c>
      <c r="I2" s="127" t="s">
        <v>2295</v>
      </c>
      <c r="J2" s="126" t="s">
        <v>2296</v>
      </c>
      <c r="K2" s="137" t="s">
        <v>2297</v>
      </c>
      <c r="L2" s="65" t="s">
        <v>2298</v>
      </c>
      <c r="M2" s="127" t="s">
        <v>2299</v>
      </c>
      <c r="N2" s="126" t="s">
        <v>2300</v>
      </c>
      <c r="O2" s="137" t="s">
        <v>2301</v>
      </c>
      <c r="P2" s="126" t="s">
        <v>2302</v>
      </c>
      <c r="Q2" s="137" t="s">
        <v>2303</v>
      </c>
      <c r="R2" s="126" t="s">
        <v>2304</v>
      </c>
      <c r="S2" s="137" t="s">
        <v>2305</v>
      </c>
      <c r="T2" s="133" t="s">
        <v>2306</v>
      </c>
      <c r="U2" s="135" t="s">
        <v>2307</v>
      </c>
    </row>
    <row r="3" spans="1:21" x14ac:dyDescent="0.3">
      <c r="A3" s="128" t="s">
        <v>2308</v>
      </c>
      <c r="B3" t="s">
        <v>2309</v>
      </c>
      <c r="C3" t="s">
        <v>2310</v>
      </c>
      <c r="D3">
        <v>2015</v>
      </c>
      <c r="E3" s="129" t="s">
        <v>2311</v>
      </c>
      <c r="F3" s="128">
        <v>398</v>
      </c>
      <c r="G3">
        <v>0</v>
      </c>
      <c r="H3">
        <v>0</v>
      </c>
      <c r="I3" s="129">
        <v>0</v>
      </c>
      <c r="J3" s="128">
        <v>239</v>
      </c>
      <c r="K3">
        <v>26</v>
      </c>
      <c r="L3">
        <v>9</v>
      </c>
      <c r="M3" s="129">
        <v>17</v>
      </c>
      <c r="N3" s="128">
        <v>183</v>
      </c>
      <c r="O3" s="129">
        <v>60</v>
      </c>
      <c r="P3" s="128">
        <v>349</v>
      </c>
      <c r="Q3" s="129">
        <v>0</v>
      </c>
      <c r="R3" s="128">
        <v>1169</v>
      </c>
      <c r="S3" s="129">
        <v>86</v>
      </c>
      <c r="T3" s="128">
        <v>2016</v>
      </c>
      <c r="U3" s="129">
        <v>2016</v>
      </c>
    </row>
    <row r="4" spans="1:21" x14ac:dyDescent="0.3">
      <c r="A4" s="128" t="s">
        <v>2308</v>
      </c>
      <c r="B4" t="s">
        <v>2309</v>
      </c>
      <c r="C4" t="s">
        <v>2310</v>
      </c>
      <c r="D4">
        <v>2016</v>
      </c>
      <c r="E4" s="129" t="s">
        <v>2311</v>
      </c>
      <c r="F4" s="128">
        <v>398</v>
      </c>
      <c r="G4">
        <v>0</v>
      </c>
      <c r="H4">
        <v>0</v>
      </c>
      <c r="I4" s="129">
        <v>0</v>
      </c>
      <c r="J4" s="128">
        <v>239</v>
      </c>
      <c r="K4">
        <v>24</v>
      </c>
      <c r="L4">
        <v>11</v>
      </c>
      <c r="M4" s="129">
        <v>13</v>
      </c>
      <c r="N4" s="128">
        <v>183</v>
      </c>
      <c r="O4" s="129">
        <v>29</v>
      </c>
      <c r="P4" s="128">
        <v>349</v>
      </c>
      <c r="Q4" s="129">
        <v>0</v>
      </c>
      <c r="R4" s="128">
        <v>1169</v>
      </c>
      <c r="S4" s="129">
        <v>53</v>
      </c>
      <c r="T4" s="128">
        <v>2016</v>
      </c>
      <c r="U4" s="129">
        <v>2016</v>
      </c>
    </row>
    <row r="5" spans="1:21" x14ac:dyDescent="0.3">
      <c r="A5" s="128" t="s">
        <v>2308</v>
      </c>
      <c r="B5" t="s">
        <v>2309</v>
      </c>
      <c r="C5" t="s">
        <v>2310</v>
      </c>
      <c r="D5">
        <v>2017</v>
      </c>
      <c r="E5" s="129" t="s">
        <v>2311</v>
      </c>
      <c r="F5" s="128">
        <v>398</v>
      </c>
      <c r="G5">
        <v>0</v>
      </c>
      <c r="H5">
        <v>0</v>
      </c>
      <c r="I5" s="129">
        <v>0</v>
      </c>
      <c r="J5" s="128">
        <v>239</v>
      </c>
      <c r="K5">
        <v>6</v>
      </c>
      <c r="L5">
        <v>0</v>
      </c>
      <c r="M5" s="129">
        <v>6</v>
      </c>
      <c r="N5" s="128">
        <v>183</v>
      </c>
      <c r="O5" s="129">
        <v>79</v>
      </c>
      <c r="P5" s="128">
        <v>349</v>
      </c>
      <c r="Q5" s="129">
        <v>0</v>
      </c>
      <c r="R5" s="128">
        <v>1169</v>
      </c>
      <c r="S5" s="129">
        <v>85</v>
      </c>
      <c r="T5" s="128">
        <v>2017</v>
      </c>
      <c r="U5" s="129">
        <v>2016</v>
      </c>
    </row>
    <row r="6" spans="1:21" x14ac:dyDescent="0.3">
      <c r="A6" s="128" t="s">
        <v>2308</v>
      </c>
      <c r="B6" t="s">
        <v>2309</v>
      </c>
      <c r="C6" t="s">
        <v>2312</v>
      </c>
      <c r="D6">
        <v>2018</v>
      </c>
      <c r="E6" s="129" t="s">
        <v>2311</v>
      </c>
      <c r="F6" s="128">
        <v>398</v>
      </c>
      <c r="G6">
        <v>0</v>
      </c>
      <c r="H6">
        <v>0</v>
      </c>
      <c r="I6" s="129">
        <v>0</v>
      </c>
      <c r="J6" s="128">
        <v>239</v>
      </c>
      <c r="K6">
        <v>0</v>
      </c>
      <c r="L6">
        <v>0</v>
      </c>
      <c r="M6" s="129">
        <v>0</v>
      </c>
      <c r="N6" s="128">
        <v>183</v>
      </c>
      <c r="O6" s="129">
        <v>102</v>
      </c>
      <c r="P6" s="128">
        <v>349</v>
      </c>
      <c r="Q6" s="129">
        <v>0</v>
      </c>
      <c r="R6" s="128">
        <v>1169</v>
      </c>
      <c r="S6" s="129">
        <v>102</v>
      </c>
      <c r="T6" s="128">
        <v>2018</v>
      </c>
      <c r="U6" s="129">
        <v>2016</v>
      </c>
    </row>
    <row r="7" spans="1:21" x14ac:dyDescent="0.3">
      <c r="A7" s="128" t="s">
        <v>2308</v>
      </c>
      <c r="B7" t="s">
        <v>2309</v>
      </c>
      <c r="C7" t="s">
        <v>2312</v>
      </c>
      <c r="D7">
        <v>2019</v>
      </c>
      <c r="E7" s="129" t="s">
        <v>2311</v>
      </c>
      <c r="F7" s="128">
        <v>398</v>
      </c>
      <c r="G7">
        <v>0</v>
      </c>
      <c r="H7">
        <v>0</v>
      </c>
      <c r="I7" s="129">
        <v>0</v>
      </c>
      <c r="J7" s="128">
        <v>239</v>
      </c>
      <c r="K7">
        <v>0</v>
      </c>
      <c r="L7">
        <v>0</v>
      </c>
      <c r="M7" s="129">
        <v>0</v>
      </c>
      <c r="N7" s="128">
        <v>183</v>
      </c>
      <c r="O7" s="129">
        <v>111</v>
      </c>
      <c r="P7" s="128">
        <v>349</v>
      </c>
      <c r="Q7" s="129">
        <v>0</v>
      </c>
      <c r="R7" s="128">
        <v>1169</v>
      </c>
      <c r="S7" s="129">
        <v>111</v>
      </c>
      <c r="T7" s="128">
        <v>2019</v>
      </c>
      <c r="U7" s="129">
        <v>2016</v>
      </c>
    </row>
    <row r="8" spans="1:21" x14ac:dyDescent="0.3">
      <c r="A8" s="128" t="s">
        <v>2313</v>
      </c>
      <c r="B8" t="s">
        <v>2314</v>
      </c>
      <c r="C8" t="s">
        <v>2315</v>
      </c>
      <c r="D8">
        <v>2016</v>
      </c>
      <c r="E8" s="129" t="s">
        <v>2311</v>
      </c>
      <c r="F8" s="128">
        <v>429</v>
      </c>
      <c r="G8">
        <v>0</v>
      </c>
      <c r="H8">
        <v>0</v>
      </c>
      <c r="I8" s="129">
        <v>0</v>
      </c>
      <c r="J8" s="128">
        <v>307</v>
      </c>
      <c r="K8">
        <v>0</v>
      </c>
      <c r="L8">
        <v>0</v>
      </c>
      <c r="M8" s="129">
        <v>0</v>
      </c>
      <c r="N8" s="128">
        <v>281</v>
      </c>
      <c r="O8" s="129">
        <v>0</v>
      </c>
      <c r="P8" s="128">
        <v>748</v>
      </c>
      <c r="Q8" s="129">
        <v>235</v>
      </c>
      <c r="R8" s="128">
        <v>1765</v>
      </c>
      <c r="S8" s="129">
        <v>235</v>
      </c>
      <c r="T8" s="128">
        <v>2016</v>
      </c>
      <c r="U8" s="129">
        <v>2016</v>
      </c>
    </row>
    <row r="9" spans="1:21" x14ac:dyDescent="0.3">
      <c r="A9" s="128" t="s">
        <v>2313</v>
      </c>
      <c r="B9" t="s">
        <v>2314</v>
      </c>
      <c r="C9" t="s">
        <v>2315</v>
      </c>
      <c r="D9">
        <v>2017</v>
      </c>
      <c r="E9" s="129" t="s">
        <v>2311</v>
      </c>
      <c r="F9" s="128">
        <v>429</v>
      </c>
      <c r="G9">
        <v>0</v>
      </c>
      <c r="H9">
        <v>0</v>
      </c>
      <c r="I9" s="129">
        <v>0</v>
      </c>
      <c r="J9" s="128">
        <v>307</v>
      </c>
      <c r="K9">
        <v>0</v>
      </c>
      <c r="L9">
        <v>0</v>
      </c>
      <c r="M9" s="129">
        <v>0</v>
      </c>
      <c r="N9" s="128">
        <v>281</v>
      </c>
      <c r="O9" s="129">
        <v>0</v>
      </c>
      <c r="P9" s="128">
        <v>748</v>
      </c>
      <c r="Q9" s="129">
        <v>133</v>
      </c>
      <c r="R9" s="128">
        <v>1765</v>
      </c>
      <c r="S9" s="129">
        <v>133</v>
      </c>
      <c r="T9" s="128">
        <v>2017</v>
      </c>
      <c r="U9" s="129">
        <v>2016</v>
      </c>
    </row>
    <row r="10" spans="1:21" x14ac:dyDescent="0.3">
      <c r="A10" s="128" t="s">
        <v>2313</v>
      </c>
      <c r="B10" t="s">
        <v>2314</v>
      </c>
      <c r="C10" t="s">
        <v>2316</v>
      </c>
      <c r="D10">
        <v>2018</v>
      </c>
      <c r="E10" s="129" t="s">
        <v>2311</v>
      </c>
      <c r="F10" s="128">
        <v>429</v>
      </c>
      <c r="G10">
        <v>0</v>
      </c>
      <c r="H10">
        <v>0</v>
      </c>
      <c r="I10" s="129">
        <v>0</v>
      </c>
      <c r="J10" s="128">
        <v>307</v>
      </c>
      <c r="K10">
        <v>0</v>
      </c>
      <c r="L10">
        <v>0</v>
      </c>
      <c r="M10" s="129">
        <v>0</v>
      </c>
      <c r="N10" s="128">
        <v>281</v>
      </c>
      <c r="O10" s="129">
        <v>0</v>
      </c>
      <c r="P10" s="128">
        <v>748</v>
      </c>
      <c r="Q10" s="129">
        <v>16</v>
      </c>
      <c r="R10" s="128">
        <v>1765</v>
      </c>
      <c r="S10" s="129">
        <v>16</v>
      </c>
      <c r="T10" s="128">
        <v>2018</v>
      </c>
      <c r="U10" s="129">
        <v>2016</v>
      </c>
    </row>
    <row r="11" spans="1:21" x14ac:dyDescent="0.3">
      <c r="A11" s="128" t="s">
        <v>2317</v>
      </c>
      <c r="B11" t="s">
        <v>2318</v>
      </c>
      <c r="C11" t="s">
        <v>2319</v>
      </c>
      <c r="D11">
        <v>2017</v>
      </c>
      <c r="E11" s="129" t="s">
        <v>2311</v>
      </c>
      <c r="F11" s="128">
        <v>145</v>
      </c>
      <c r="G11">
        <v>0</v>
      </c>
      <c r="H11">
        <v>0</v>
      </c>
      <c r="I11" s="129">
        <v>0</v>
      </c>
      <c r="J11" s="128">
        <v>108</v>
      </c>
      <c r="K11">
        <v>2</v>
      </c>
      <c r="L11">
        <v>2</v>
      </c>
      <c r="M11" s="129">
        <v>0</v>
      </c>
      <c r="N11" s="128">
        <v>115</v>
      </c>
      <c r="O11" s="129">
        <v>6</v>
      </c>
      <c r="P11" s="128">
        <v>271</v>
      </c>
      <c r="Q11" s="129">
        <v>0</v>
      </c>
      <c r="R11" s="128">
        <v>639</v>
      </c>
      <c r="S11" s="129">
        <v>8</v>
      </c>
      <c r="T11" s="128">
        <v>2017</v>
      </c>
      <c r="U11" s="129">
        <v>2016</v>
      </c>
    </row>
    <row r="12" spans="1:21" x14ac:dyDescent="0.3">
      <c r="A12" s="128" t="s">
        <v>2317</v>
      </c>
      <c r="B12" t="s">
        <v>2318</v>
      </c>
      <c r="C12" t="s">
        <v>2320</v>
      </c>
      <c r="D12">
        <v>2018</v>
      </c>
      <c r="E12" s="129" t="s">
        <v>2311</v>
      </c>
      <c r="F12" s="128">
        <v>145</v>
      </c>
      <c r="G12">
        <v>0</v>
      </c>
      <c r="H12">
        <v>0</v>
      </c>
      <c r="I12" s="129">
        <v>0</v>
      </c>
      <c r="J12" s="128">
        <v>108</v>
      </c>
      <c r="K12">
        <v>36</v>
      </c>
      <c r="L12">
        <v>36</v>
      </c>
      <c r="M12" s="129">
        <v>0</v>
      </c>
      <c r="N12" s="128">
        <v>115</v>
      </c>
      <c r="O12" s="129">
        <v>15</v>
      </c>
      <c r="P12" s="128">
        <v>271</v>
      </c>
      <c r="Q12" s="129">
        <v>0</v>
      </c>
      <c r="R12" s="128">
        <v>639</v>
      </c>
      <c r="S12" s="129">
        <v>51</v>
      </c>
      <c r="T12" s="128">
        <v>2018</v>
      </c>
      <c r="U12" s="129">
        <v>2016</v>
      </c>
    </row>
    <row r="13" spans="1:21" x14ac:dyDescent="0.3">
      <c r="A13" s="128" t="s">
        <v>2317</v>
      </c>
      <c r="B13" t="s">
        <v>2318</v>
      </c>
      <c r="C13" t="s">
        <v>2320</v>
      </c>
      <c r="D13">
        <v>2019</v>
      </c>
      <c r="E13" s="129" t="s">
        <v>2311</v>
      </c>
      <c r="F13" s="128">
        <v>145</v>
      </c>
      <c r="G13">
        <v>0</v>
      </c>
      <c r="H13">
        <v>0</v>
      </c>
      <c r="I13" s="129">
        <v>0</v>
      </c>
      <c r="J13" s="128">
        <v>108</v>
      </c>
      <c r="K13">
        <v>1</v>
      </c>
      <c r="L13">
        <v>1</v>
      </c>
      <c r="M13" s="129">
        <v>0</v>
      </c>
      <c r="N13" s="128">
        <v>115</v>
      </c>
      <c r="O13" s="129">
        <v>16</v>
      </c>
      <c r="P13" s="128">
        <v>271</v>
      </c>
      <c r="Q13" s="129">
        <v>0</v>
      </c>
      <c r="R13" s="128">
        <v>639</v>
      </c>
      <c r="S13" s="129">
        <v>17</v>
      </c>
      <c r="T13" s="128">
        <v>2019</v>
      </c>
      <c r="U13" s="129">
        <v>2016</v>
      </c>
    </row>
    <row r="14" spans="1:21" x14ac:dyDescent="0.3">
      <c r="A14" s="128" t="s">
        <v>2308</v>
      </c>
      <c r="B14" t="s">
        <v>2321</v>
      </c>
      <c r="C14" t="s">
        <v>2310</v>
      </c>
      <c r="D14">
        <v>2017</v>
      </c>
      <c r="E14" s="129" t="s">
        <v>2311</v>
      </c>
      <c r="F14" s="128">
        <v>9706</v>
      </c>
      <c r="G14">
        <v>182</v>
      </c>
      <c r="H14">
        <v>182</v>
      </c>
      <c r="I14" s="129">
        <v>0</v>
      </c>
      <c r="J14" s="128">
        <v>5800</v>
      </c>
      <c r="K14">
        <v>76</v>
      </c>
      <c r="L14">
        <v>76</v>
      </c>
      <c r="M14" s="129">
        <v>0</v>
      </c>
      <c r="N14" s="128">
        <v>6453</v>
      </c>
      <c r="O14" s="129">
        <v>4388</v>
      </c>
      <c r="P14" s="128">
        <v>14331</v>
      </c>
      <c r="Q14" s="129">
        <v>3117</v>
      </c>
      <c r="R14" s="128">
        <v>36290</v>
      </c>
      <c r="S14" s="129">
        <v>7763</v>
      </c>
      <c r="T14" s="128">
        <v>2017</v>
      </c>
      <c r="U14" s="129">
        <v>2016</v>
      </c>
    </row>
    <row r="15" spans="1:21" x14ac:dyDescent="0.3">
      <c r="A15" s="128" t="s">
        <v>2308</v>
      </c>
      <c r="B15" t="s">
        <v>2321</v>
      </c>
      <c r="C15" t="s">
        <v>2312</v>
      </c>
      <c r="D15">
        <v>2018</v>
      </c>
      <c r="E15" s="129" t="s">
        <v>2311</v>
      </c>
      <c r="F15" s="128">
        <v>9706</v>
      </c>
      <c r="G15">
        <v>0</v>
      </c>
      <c r="H15">
        <v>0</v>
      </c>
      <c r="I15" s="129">
        <v>0</v>
      </c>
      <c r="J15" s="128">
        <v>5800</v>
      </c>
      <c r="K15">
        <v>1</v>
      </c>
      <c r="L15">
        <v>1</v>
      </c>
      <c r="M15" s="129">
        <v>0</v>
      </c>
      <c r="N15" s="128">
        <v>6453</v>
      </c>
      <c r="O15" s="129">
        <v>1</v>
      </c>
      <c r="P15" s="128">
        <v>14331</v>
      </c>
      <c r="Q15" s="129">
        <v>1178</v>
      </c>
      <c r="R15" s="128">
        <v>36290</v>
      </c>
      <c r="S15" s="129">
        <v>1180</v>
      </c>
      <c r="T15" s="128">
        <v>2018</v>
      </c>
      <c r="U15" s="129">
        <v>2016</v>
      </c>
    </row>
    <row r="16" spans="1:21" x14ac:dyDescent="0.3">
      <c r="A16" s="128" t="s">
        <v>2308</v>
      </c>
      <c r="B16" t="s">
        <v>2321</v>
      </c>
      <c r="C16" t="s">
        <v>2312</v>
      </c>
      <c r="D16">
        <v>2019</v>
      </c>
      <c r="E16" s="129" t="s">
        <v>2311</v>
      </c>
      <c r="F16" s="128">
        <v>9706</v>
      </c>
      <c r="G16">
        <v>3</v>
      </c>
      <c r="H16">
        <v>3</v>
      </c>
      <c r="I16" s="129">
        <v>0</v>
      </c>
      <c r="J16" s="128">
        <v>5800</v>
      </c>
      <c r="K16">
        <v>13</v>
      </c>
      <c r="L16">
        <v>13</v>
      </c>
      <c r="M16" s="129">
        <v>0</v>
      </c>
      <c r="N16" s="128">
        <v>6453</v>
      </c>
      <c r="O16" s="129">
        <v>3</v>
      </c>
      <c r="P16" s="128">
        <v>14331</v>
      </c>
      <c r="Q16" s="129">
        <v>1673</v>
      </c>
      <c r="R16" s="128">
        <v>36290</v>
      </c>
      <c r="S16" s="129">
        <v>1692</v>
      </c>
      <c r="T16" s="128">
        <v>2019</v>
      </c>
      <c r="U16" s="129">
        <v>2016</v>
      </c>
    </row>
    <row r="17" spans="1:21" x14ac:dyDescent="0.3">
      <c r="A17" s="128" t="s">
        <v>2322</v>
      </c>
      <c r="B17" t="s">
        <v>2323</v>
      </c>
      <c r="C17" t="s">
        <v>2310</v>
      </c>
      <c r="D17">
        <v>2016</v>
      </c>
      <c r="E17" s="129" t="s">
        <v>2311</v>
      </c>
      <c r="F17" s="128">
        <v>622</v>
      </c>
      <c r="G17">
        <v>0</v>
      </c>
      <c r="H17">
        <v>0</v>
      </c>
      <c r="I17" s="129">
        <v>0</v>
      </c>
      <c r="J17" s="128">
        <v>399</v>
      </c>
      <c r="K17">
        <v>0</v>
      </c>
      <c r="L17">
        <v>0</v>
      </c>
      <c r="M17" s="129">
        <v>0</v>
      </c>
      <c r="N17" s="128">
        <v>446</v>
      </c>
      <c r="O17" s="129">
        <v>0</v>
      </c>
      <c r="P17" s="128">
        <v>1104</v>
      </c>
      <c r="Q17" s="129">
        <v>0</v>
      </c>
      <c r="R17" s="128">
        <v>2571</v>
      </c>
      <c r="S17" s="129">
        <v>0</v>
      </c>
      <c r="T17" s="128">
        <v>2016</v>
      </c>
      <c r="U17" s="129">
        <v>2016</v>
      </c>
    </row>
    <row r="18" spans="1:21" x14ac:dyDescent="0.3">
      <c r="A18" s="128" t="s">
        <v>2322</v>
      </c>
      <c r="B18" t="s">
        <v>2323</v>
      </c>
      <c r="C18" t="s">
        <v>2310</v>
      </c>
      <c r="D18">
        <v>2017</v>
      </c>
      <c r="E18" s="129" t="s">
        <v>2311</v>
      </c>
      <c r="F18" s="128">
        <v>622</v>
      </c>
      <c r="G18">
        <v>0</v>
      </c>
      <c r="H18">
        <v>0</v>
      </c>
      <c r="I18" s="129">
        <v>0</v>
      </c>
      <c r="J18" s="128">
        <v>399</v>
      </c>
      <c r="K18">
        <v>0</v>
      </c>
      <c r="L18">
        <v>0</v>
      </c>
      <c r="M18" s="129">
        <v>0</v>
      </c>
      <c r="N18" s="128">
        <v>446</v>
      </c>
      <c r="O18" s="129">
        <v>5</v>
      </c>
      <c r="P18" s="128">
        <v>1104</v>
      </c>
      <c r="Q18" s="129">
        <v>0</v>
      </c>
      <c r="R18" s="128">
        <v>2571</v>
      </c>
      <c r="S18" s="129">
        <v>5</v>
      </c>
      <c r="T18" s="128">
        <v>2017</v>
      </c>
      <c r="U18" s="129">
        <v>2016</v>
      </c>
    </row>
    <row r="19" spans="1:21" x14ac:dyDescent="0.3">
      <c r="A19" s="128" t="s">
        <v>2322</v>
      </c>
      <c r="B19" t="s">
        <v>2323</v>
      </c>
      <c r="C19" t="s">
        <v>2312</v>
      </c>
      <c r="D19">
        <v>2018</v>
      </c>
      <c r="E19" s="129" t="s">
        <v>2311</v>
      </c>
      <c r="F19" s="128">
        <v>622</v>
      </c>
      <c r="G19">
        <v>0</v>
      </c>
      <c r="H19">
        <v>0</v>
      </c>
      <c r="I19" s="129">
        <v>0</v>
      </c>
      <c r="J19" s="128">
        <v>399</v>
      </c>
      <c r="K19">
        <v>0</v>
      </c>
      <c r="L19">
        <v>0</v>
      </c>
      <c r="M19" s="129">
        <v>0</v>
      </c>
      <c r="N19" s="128">
        <v>446</v>
      </c>
      <c r="O19" s="129">
        <v>0</v>
      </c>
      <c r="P19" s="128">
        <v>1104</v>
      </c>
      <c r="Q19" s="129">
        <v>0</v>
      </c>
      <c r="R19" s="128">
        <v>2571</v>
      </c>
      <c r="S19" s="129">
        <v>0</v>
      </c>
      <c r="T19" s="128">
        <v>2018</v>
      </c>
      <c r="U19" s="129">
        <v>2016</v>
      </c>
    </row>
    <row r="20" spans="1:21" x14ac:dyDescent="0.3">
      <c r="A20" s="128" t="s">
        <v>2322</v>
      </c>
      <c r="B20" t="s">
        <v>2323</v>
      </c>
      <c r="C20" t="s">
        <v>2312</v>
      </c>
      <c r="D20">
        <v>2019</v>
      </c>
      <c r="E20" s="129" t="s">
        <v>2311</v>
      </c>
      <c r="F20" s="128">
        <v>622</v>
      </c>
      <c r="G20">
        <v>0</v>
      </c>
      <c r="H20">
        <v>0</v>
      </c>
      <c r="I20" s="129">
        <v>0</v>
      </c>
      <c r="J20" s="128">
        <v>399</v>
      </c>
      <c r="K20">
        <v>0</v>
      </c>
      <c r="L20">
        <v>0</v>
      </c>
      <c r="M20" s="129">
        <v>0</v>
      </c>
      <c r="N20" s="128">
        <v>446</v>
      </c>
      <c r="O20" s="129">
        <v>6</v>
      </c>
      <c r="P20" s="128">
        <v>1104</v>
      </c>
      <c r="Q20" s="129">
        <v>58</v>
      </c>
      <c r="R20" s="128">
        <v>2571</v>
      </c>
      <c r="S20" s="129">
        <v>64</v>
      </c>
      <c r="T20" s="128">
        <v>2019</v>
      </c>
      <c r="U20" s="129">
        <v>2016</v>
      </c>
    </row>
    <row r="21" spans="1:21" x14ac:dyDescent="0.3">
      <c r="A21" s="128" t="s">
        <v>2324</v>
      </c>
      <c r="B21" t="s">
        <v>2325</v>
      </c>
      <c r="C21" t="s">
        <v>2320</v>
      </c>
      <c r="D21">
        <v>2018</v>
      </c>
      <c r="E21" s="129" t="s">
        <v>2311</v>
      </c>
      <c r="F21" s="128">
        <v>0</v>
      </c>
      <c r="G21">
        <v>0</v>
      </c>
      <c r="H21">
        <v>0</v>
      </c>
      <c r="I21" s="129">
        <v>0</v>
      </c>
      <c r="J21" s="128">
        <v>0</v>
      </c>
      <c r="K21">
        <v>0</v>
      </c>
      <c r="L21">
        <v>0</v>
      </c>
      <c r="M21" s="129">
        <v>0</v>
      </c>
      <c r="N21" s="128">
        <v>0</v>
      </c>
      <c r="O21" s="129">
        <v>20</v>
      </c>
      <c r="P21" s="128">
        <v>0</v>
      </c>
      <c r="Q21" s="129">
        <v>0</v>
      </c>
      <c r="R21" s="128">
        <v>0</v>
      </c>
      <c r="S21" s="129">
        <v>20</v>
      </c>
      <c r="T21" s="128">
        <v>2018</v>
      </c>
      <c r="U21" s="129">
        <v>2016</v>
      </c>
    </row>
    <row r="22" spans="1:21" x14ac:dyDescent="0.3">
      <c r="A22" s="128" t="s">
        <v>2324</v>
      </c>
      <c r="B22" t="s">
        <v>2325</v>
      </c>
      <c r="C22" t="s">
        <v>2320</v>
      </c>
      <c r="D22">
        <v>2019</v>
      </c>
      <c r="E22" s="129" t="s">
        <v>2311</v>
      </c>
      <c r="F22" s="128">
        <v>0</v>
      </c>
      <c r="G22">
        <v>0</v>
      </c>
      <c r="H22">
        <v>0</v>
      </c>
      <c r="I22" s="129">
        <v>0</v>
      </c>
      <c r="J22" s="128">
        <v>0</v>
      </c>
      <c r="K22">
        <v>0</v>
      </c>
      <c r="L22">
        <v>0</v>
      </c>
      <c r="M22" s="129">
        <v>0</v>
      </c>
      <c r="N22" s="128">
        <v>0</v>
      </c>
      <c r="O22" s="129">
        <v>4</v>
      </c>
      <c r="P22" s="128">
        <v>0</v>
      </c>
      <c r="Q22" s="129">
        <v>5</v>
      </c>
      <c r="R22" s="128">
        <v>0</v>
      </c>
      <c r="S22" s="129">
        <v>9</v>
      </c>
      <c r="T22" s="128">
        <v>2019</v>
      </c>
      <c r="U22" s="129">
        <v>2016</v>
      </c>
    </row>
    <row r="23" spans="1:21" x14ac:dyDescent="0.3">
      <c r="A23" s="128" t="s">
        <v>2326</v>
      </c>
      <c r="B23" t="s">
        <v>2327</v>
      </c>
      <c r="C23" t="s">
        <v>2310</v>
      </c>
      <c r="D23">
        <v>2015</v>
      </c>
      <c r="E23" s="129" t="s">
        <v>2311</v>
      </c>
      <c r="F23" s="128">
        <v>2321</v>
      </c>
      <c r="G23">
        <v>0</v>
      </c>
      <c r="H23">
        <v>0</v>
      </c>
      <c r="I23" s="129">
        <v>0</v>
      </c>
      <c r="J23" s="128">
        <v>1145</v>
      </c>
      <c r="K23">
        <v>0</v>
      </c>
      <c r="L23">
        <v>0</v>
      </c>
      <c r="M23" s="129">
        <v>0</v>
      </c>
      <c r="N23" s="128">
        <v>1018</v>
      </c>
      <c r="O23" s="129">
        <v>456</v>
      </c>
      <c r="P23" s="128">
        <v>1844</v>
      </c>
      <c r="Q23" s="129">
        <v>1296</v>
      </c>
      <c r="R23" s="128">
        <v>6328</v>
      </c>
      <c r="S23" s="129">
        <v>1752</v>
      </c>
      <c r="T23" s="128">
        <v>2016</v>
      </c>
      <c r="U23" s="129">
        <v>2016</v>
      </c>
    </row>
    <row r="24" spans="1:21" x14ac:dyDescent="0.3">
      <c r="A24" s="128" t="s">
        <v>2326</v>
      </c>
      <c r="B24" t="s">
        <v>2327</v>
      </c>
      <c r="C24" t="s">
        <v>2310</v>
      </c>
      <c r="D24">
        <v>2016</v>
      </c>
      <c r="E24" s="129" t="s">
        <v>2311</v>
      </c>
      <c r="F24" s="128">
        <v>2321</v>
      </c>
      <c r="G24">
        <v>0</v>
      </c>
      <c r="H24">
        <v>0</v>
      </c>
      <c r="I24" s="129">
        <v>0</v>
      </c>
      <c r="J24" s="128">
        <v>1145</v>
      </c>
      <c r="K24">
        <v>5</v>
      </c>
      <c r="L24">
        <v>5</v>
      </c>
      <c r="M24" s="129">
        <v>0</v>
      </c>
      <c r="N24" s="128">
        <v>1018</v>
      </c>
      <c r="O24" s="129">
        <v>395</v>
      </c>
      <c r="P24" s="128">
        <v>1844</v>
      </c>
      <c r="Q24" s="129">
        <v>689</v>
      </c>
      <c r="R24" s="128">
        <v>6328</v>
      </c>
      <c r="S24" s="129">
        <v>1089</v>
      </c>
      <c r="T24" s="128">
        <v>2016</v>
      </c>
      <c r="U24" s="129">
        <v>2016</v>
      </c>
    </row>
    <row r="25" spans="1:21" x14ac:dyDescent="0.3">
      <c r="A25" s="128" t="s">
        <v>2326</v>
      </c>
      <c r="B25" t="s">
        <v>2327</v>
      </c>
      <c r="C25" t="s">
        <v>2310</v>
      </c>
      <c r="D25">
        <v>2017</v>
      </c>
      <c r="E25" s="129" t="s">
        <v>2311</v>
      </c>
      <c r="F25" s="128">
        <v>2321</v>
      </c>
      <c r="G25">
        <v>0</v>
      </c>
      <c r="H25">
        <v>0</v>
      </c>
      <c r="I25" s="129">
        <v>0</v>
      </c>
      <c r="J25" s="128">
        <v>1145</v>
      </c>
      <c r="K25">
        <v>20</v>
      </c>
      <c r="L25">
        <v>20</v>
      </c>
      <c r="M25" s="129">
        <v>0</v>
      </c>
      <c r="N25" s="128">
        <v>1018</v>
      </c>
      <c r="O25" s="129">
        <v>480</v>
      </c>
      <c r="P25" s="128">
        <v>1844</v>
      </c>
      <c r="Q25" s="129">
        <v>542</v>
      </c>
      <c r="R25" s="128">
        <v>6328</v>
      </c>
      <c r="S25" s="129">
        <v>1042</v>
      </c>
      <c r="T25" s="128">
        <v>2017</v>
      </c>
      <c r="U25" s="129">
        <v>2016</v>
      </c>
    </row>
    <row r="26" spans="1:21" x14ac:dyDescent="0.3">
      <c r="A26" s="128" t="s">
        <v>2326</v>
      </c>
      <c r="B26" t="s">
        <v>2327</v>
      </c>
      <c r="C26" t="s">
        <v>2312</v>
      </c>
      <c r="D26">
        <v>2018</v>
      </c>
      <c r="E26" s="129" t="s">
        <v>2311</v>
      </c>
      <c r="F26" s="128">
        <v>2321</v>
      </c>
      <c r="G26">
        <v>0</v>
      </c>
      <c r="H26">
        <v>0</v>
      </c>
      <c r="I26" s="129">
        <v>0</v>
      </c>
      <c r="J26" s="128">
        <v>1145</v>
      </c>
      <c r="K26">
        <v>2</v>
      </c>
      <c r="L26">
        <v>2</v>
      </c>
      <c r="M26" s="129">
        <v>0</v>
      </c>
      <c r="N26" s="128">
        <v>1018</v>
      </c>
      <c r="O26" s="129">
        <v>411</v>
      </c>
      <c r="P26" s="128">
        <v>1844</v>
      </c>
      <c r="Q26" s="129">
        <v>694</v>
      </c>
      <c r="R26" s="128">
        <v>6328</v>
      </c>
      <c r="S26" s="129">
        <v>1107</v>
      </c>
      <c r="T26" s="128">
        <v>2018</v>
      </c>
      <c r="U26" s="129">
        <v>2016</v>
      </c>
    </row>
    <row r="27" spans="1:21" x14ac:dyDescent="0.3">
      <c r="A27" s="128" t="s">
        <v>2326</v>
      </c>
      <c r="B27" t="s">
        <v>2327</v>
      </c>
      <c r="C27" t="s">
        <v>2312</v>
      </c>
      <c r="D27">
        <v>2019</v>
      </c>
      <c r="E27" s="129" t="s">
        <v>2311</v>
      </c>
      <c r="F27" s="128">
        <v>2321</v>
      </c>
      <c r="G27">
        <v>0</v>
      </c>
      <c r="H27">
        <v>0</v>
      </c>
      <c r="I27" s="129">
        <v>0</v>
      </c>
      <c r="J27" s="128">
        <v>1145</v>
      </c>
      <c r="K27">
        <v>60</v>
      </c>
      <c r="L27">
        <v>60</v>
      </c>
      <c r="M27" s="129">
        <v>0</v>
      </c>
      <c r="N27" s="128">
        <v>1018</v>
      </c>
      <c r="O27" s="129">
        <v>507</v>
      </c>
      <c r="P27" s="128">
        <v>1844</v>
      </c>
      <c r="Q27" s="129">
        <v>526</v>
      </c>
      <c r="R27" s="128">
        <v>6328</v>
      </c>
      <c r="S27" s="129">
        <v>1093</v>
      </c>
      <c r="T27" s="128">
        <v>2019</v>
      </c>
      <c r="U27" s="129">
        <v>2016</v>
      </c>
    </row>
    <row r="28" spans="1:21" x14ac:dyDescent="0.3">
      <c r="A28" s="128" t="s">
        <v>2326</v>
      </c>
      <c r="B28" t="s">
        <v>2328</v>
      </c>
      <c r="C28" t="s">
        <v>2310</v>
      </c>
      <c r="D28">
        <v>2015</v>
      </c>
      <c r="E28" s="129" t="s">
        <v>2311</v>
      </c>
      <c r="F28" s="128">
        <v>150</v>
      </c>
      <c r="G28">
        <v>36</v>
      </c>
      <c r="H28">
        <v>36</v>
      </c>
      <c r="I28" s="129">
        <v>0</v>
      </c>
      <c r="J28" s="128">
        <v>115</v>
      </c>
      <c r="K28">
        <v>32</v>
      </c>
      <c r="L28">
        <v>32</v>
      </c>
      <c r="M28" s="129">
        <v>0</v>
      </c>
      <c r="N28" s="128">
        <v>123</v>
      </c>
      <c r="O28" s="129">
        <v>24</v>
      </c>
      <c r="P28" s="128">
        <v>201</v>
      </c>
      <c r="Q28" s="129">
        <v>15</v>
      </c>
      <c r="R28" s="128">
        <v>589</v>
      </c>
      <c r="S28" s="129">
        <v>107</v>
      </c>
      <c r="T28" s="128">
        <v>2016</v>
      </c>
      <c r="U28" s="129">
        <v>2016</v>
      </c>
    </row>
    <row r="29" spans="1:21" x14ac:dyDescent="0.3">
      <c r="A29" s="128" t="s">
        <v>2326</v>
      </c>
      <c r="B29" t="s">
        <v>2328</v>
      </c>
      <c r="C29" t="s">
        <v>2310</v>
      </c>
      <c r="D29">
        <v>2016</v>
      </c>
      <c r="E29" s="129" t="s">
        <v>2311</v>
      </c>
      <c r="F29" s="128">
        <v>150</v>
      </c>
      <c r="G29">
        <v>0</v>
      </c>
      <c r="H29">
        <v>0</v>
      </c>
      <c r="I29" s="129">
        <v>0</v>
      </c>
      <c r="J29" s="128">
        <v>115</v>
      </c>
      <c r="K29">
        <v>0</v>
      </c>
      <c r="L29">
        <v>0</v>
      </c>
      <c r="M29" s="129">
        <v>0</v>
      </c>
      <c r="N29" s="128">
        <v>123</v>
      </c>
      <c r="O29" s="129">
        <v>0</v>
      </c>
      <c r="P29" s="128">
        <v>201</v>
      </c>
      <c r="Q29" s="129">
        <v>0</v>
      </c>
      <c r="R29" s="128">
        <v>589</v>
      </c>
      <c r="S29" s="129">
        <v>0</v>
      </c>
      <c r="T29" s="128">
        <v>2016</v>
      </c>
      <c r="U29" s="129">
        <v>2016</v>
      </c>
    </row>
    <row r="30" spans="1:21" x14ac:dyDescent="0.3">
      <c r="A30" s="128" t="s">
        <v>2326</v>
      </c>
      <c r="B30" t="s">
        <v>2328</v>
      </c>
      <c r="C30" t="s">
        <v>2310</v>
      </c>
      <c r="D30">
        <v>2017</v>
      </c>
      <c r="E30" s="129" t="s">
        <v>2311</v>
      </c>
      <c r="F30" s="128">
        <v>150</v>
      </c>
      <c r="G30">
        <v>0</v>
      </c>
      <c r="H30">
        <v>0</v>
      </c>
      <c r="I30" s="129">
        <v>0</v>
      </c>
      <c r="J30" s="128">
        <v>115</v>
      </c>
      <c r="K30">
        <v>0</v>
      </c>
      <c r="L30">
        <v>0</v>
      </c>
      <c r="M30" s="129">
        <v>0</v>
      </c>
      <c r="N30" s="128">
        <v>123</v>
      </c>
      <c r="O30" s="129">
        <v>3</v>
      </c>
      <c r="P30" s="128">
        <v>201</v>
      </c>
      <c r="Q30" s="129">
        <v>39</v>
      </c>
      <c r="R30" s="128">
        <v>589</v>
      </c>
      <c r="S30" s="129">
        <v>42</v>
      </c>
      <c r="T30" s="128">
        <v>2017</v>
      </c>
      <c r="U30" s="129">
        <v>2016</v>
      </c>
    </row>
    <row r="31" spans="1:21" x14ac:dyDescent="0.3">
      <c r="A31" s="128" t="s">
        <v>2326</v>
      </c>
      <c r="B31" t="s">
        <v>2328</v>
      </c>
      <c r="C31" t="s">
        <v>2312</v>
      </c>
      <c r="D31">
        <v>2018</v>
      </c>
      <c r="E31" s="129" t="s">
        <v>2311</v>
      </c>
      <c r="F31" s="128">
        <v>150</v>
      </c>
      <c r="G31">
        <v>0</v>
      </c>
      <c r="H31">
        <v>0</v>
      </c>
      <c r="I31" s="129">
        <v>0</v>
      </c>
      <c r="J31" s="128">
        <v>115</v>
      </c>
      <c r="K31">
        <v>0</v>
      </c>
      <c r="L31">
        <v>0</v>
      </c>
      <c r="M31" s="129">
        <v>0</v>
      </c>
      <c r="N31" s="128">
        <v>123</v>
      </c>
      <c r="O31" s="129">
        <v>14</v>
      </c>
      <c r="P31" s="128">
        <v>201</v>
      </c>
      <c r="Q31" s="129">
        <v>30</v>
      </c>
      <c r="R31" s="128">
        <v>589</v>
      </c>
      <c r="S31" s="129">
        <v>44</v>
      </c>
      <c r="T31" s="128">
        <v>2018</v>
      </c>
      <c r="U31" s="129">
        <v>2016</v>
      </c>
    </row>
    <row r="32" spans="1:21" x14ac:dyDescent="0.3">
      <c r="A32" s="128" t="s">
        <v>2326</v>
      </c>
      <c r="B32" t="s">
        <v>2328</v>
      </c>
      <c r="C32" t="s">
        <v>2312</v>
      </c>
      <c r="D32">
        <v>2019</v>
      </c>
      <c r="E32" s="129" t="s">
        <v>2311</v>
      </c>
      <c r="F32" s="128">
        <v>150</v>
      </c>
      <c r="G32">
        <v>0</v>
      </c>
      <c r="H32">
        <v>0</v>
      </c>
      <c r="I32" s="129">
        <v>0</v>
      </c>
      <c r="J32" s="128">
        <v>115</v>
      </c>
      <c r="K32">
        <v>0</v>
      </c>
      <c r="L32">
        <v>0</v>
      </c>
      <c r="M32" s="129">
        <v>0</v>
      </c>
      <c r="N32" s="128">
        <v>123</v>
      </c>
      <c r="O32" s="129">
        <v>0</v>
      </c>
      <c r="P32" s="128">
        <v>201</v>
      </c>
      <c r="Q32" s="129">
        <v>68</v>
      </c>
      <c r="R32" s="128">
        <v>589</v>
      </c>
      <c r="S32" s="129">
        <v>68</v>
      </c>
      <c r="T32" s="128">
        <v>2019</v>
      </c>
      <c r="U32" s="129">
        <v>2016</v>
      </c>
    </row>
    <row r="33" spans="1:21" x14ac:dyDescent="0.3">
      <c r="A33" s="128" t="s">
        <v>2317</v>
      </c>
      <c r="B33" t="s">
        <v>2329</v>
      </c>
      <c r="C33" t="s">
        <v>2320</v>
      </c>
      <c r="D33">
        <v>2018</v>
      </c>
      <c r="E33" s="129" t="s">
        <v>2311</v>
      </c>
      <c r="F33" s="128">
        <v>215</v>
      </c>
      <c r="G33">
        <v>0</v>
      </c>
      <c r="H33">
        <v>0</v>
      </c>
      <c r="I33" s="129">
        <v>0</v>
      </c>
      <c r="J33" s="128">
        <v>161</v>
      </c>
      <c r="K33">
        <v>0</v>
      </c>
      <c r="L33">
        <v>0</v>
      </c>
      <c r="M33" s="129">
        <v>0</v>
      </c>
      <c r="N33" s="128">
        <v>169</v>
      </c>
      <c r="O33" s="129">
        <v>0</v>
      </c>
      <c r="P33" s="128">
        <v>401</v>
      </c>
      <c r="Q33" s="129">
        <v>0</v>
      </c>
      <c r="R33" s="128">
        <v>946</v>
      </c>
      <c r="S33" s="129">
        <v>0</v>
      </c>
      <c r="T33" s="128">
        <v>2018</v>
      </c>
      <c r="U33" s="129">
        <v>2016</v>
      </c>
    </row>
    <row r="34" spans="1:21" x14ac:dyDescent="0.3">
      <c r="A34" s="128" t="s">
        <v>2317</v>
      </c>
      <c r="B34" t="s">
        <v>2329</v>
      </c>
      <c r="C34" t="s">
        <v>2320</v>
      </c>
      <c r="D34">
        <v>2019</v>
      </c>
      <c r="E34" s="129" t="s">
        <v>2311</v>
      </c>
      <c r="F34" s="128">
        <v>215</v>
      </c>
      <c r="G34">
        <v>0</v>
      </c>
      <c r="H34">
        <v>0</v>
      </c>
      <c r="I34" s="129">
        <v>0</v>
      </c>
      <c r="J34" s="128">
        <v>161</v>
      </c>
      <c r="K34">
        <v>0</v>
      </c>
      <c r="L34">
        <v>0</v>
      </c>
      <c r="M34" s="129">
        <v>0</v>
      </c>
      <c r="N34" s="128">
        <v>169</v>
      </c>
      <c r="O34" s="129">
        <v>0</v>
      </c>
      <c r="P34" s="128">
        <v>401</v>
      </c>
      <c r="Q34" s="129">
        <v>0</v>
      </c>
      <c r="R34" s="128">
        <v>946</v>
      </c>
      <c r="S34" s="129">
        <v>0</v>
      </c>
      <c r="T34" s="128">
        <v>2019</v>
      </c>
      <c r="U34" s="129">
        <v>2016</v>
      </c>
    </row>
    <row r="35" spans="1:21" x14ac:dyDescent="0.3">
      <c r="A35" s="128" t="s">
        <v>2308</v>
      </c>
      <c r="B35" t="s">
        <v>2330</v>
      </c>
      <c r="C35" t="s">
        <v>2310</v>
      </c>
      <c r="D35">
        <v>2015</v>
      </c>
      <c r="E35" s="129" t="s">
        <v>2311</v>
      </c>
      <c r="F35" s="128">
        <v>396</v>
      </c>
      <c r="G35">
        <v>0</v>
      </c>
      <c r="H35">
        <v>0</v>
      </c>
      <c r="I35" s="129">
        <v>0</v>
      </c>
      <c r="J35" s="128">
        <v>277</v>
      </c>
      <c r="K35">
        <v>0</v>
      </c>
      <c r="L35">
        <v>0</v>
      </c>
      <c r="M35" s="129">
        <v>0</v>
      </c>
      <c r="N35" s="128">
        <v>243</v>
      </c>
      <c r="O35" s="129">
        <v>2</v>
      </c>
      <c r="P35" s="128">
        <v>546</v>
      </c>
      <c r="Q35" s="129">
        <v>0</v>
      </c>
      <c r="R35" s="128">
        <v>1462</v>
      </c>
      <c r="S35" s="129">
        <v>2</v>
      </c>
      <c r="T35" s="128">
        <v>2016</v>
      </c>
      <c r="U35" s="129">
        <v>2016</v>
      </c>
    </row>
    <row r="36" spans="1:21" x14ac:dyDescent="0.3">
      <c r="A36" s="128" t="s">
        <v>2308</v>
      </c>
      <c r="B36" t="s">
        <v>2330</v>
      </c>
      <c r="C36" t="s">
        <v>2310</v>
      </c>
      <c r="D36">
        <v>2016</v>
      </c>
      <c r="E36" s="129" t="s">
        <v>2311</v>
      </c>
      <c r="F36" s="128">
        <v>396</v>
      </c>
      <c r="G36">
        <v>0</v>
      </c>
      <c r="H36">
        <v>0</v>
      </c>
      <c r="I36" s="129">
        <v>0</v>
      </c>
      <c r="J36" s="128">
        <v>277</v>
      </c>
      <c r="K36">
        <v>0</v>
      </c>
      <c r="L36">
        <v>0</v>
      </c>
      <c r="M36" s="129">
        <v>0</v>
      </c>
      <c r="N36" s="128">
        <v>243</v>
      </c>
      <c r="O36" s="129">
        <v>44</v>
      </c>
      <c r="P36" s="128">
        <v>546</v>
      </c>
      <c r="Q36" s="129">
        <v>1</v>
      </c>
      <c r="R36" s="128">
        <v>1462</v>
      </c>
      <c r="S36" s="129">
        <v>45</v>
      </c>
      <c r="T36" s="128">
        <v>2016</v>
      </c>
      <c r="U36" s="129">
        <v>2016</v>
      </c>
    </row>
    <row r="37" spans="1:21" x14ac:dyDescent="0.3">
      <c r="A37" s="128" t="s">
        <v>2308</v>
      </c>
      <c r="B37" t="s">
        <v>2330</v>
      </c>
      <c r="C37" t="s">
        <v>2310</v>
      </c>
      <c r="D37">
        <v>2017</v>
      </c>
      <c r="E37" s="129" t="s">
        <v>2311</v>
      </c>
      <c r="F37" s="128">
        <v>396</v>
      </c>
      <c r="G37">
        <v>0</v>
      </c>
      <c r="H37">
        <v>0</v>
      </c>
      <c r="I37" s="129">
        <v>0</v>
      </c>
      <c r="J37" s="128">
        <v>277</v>
      </c>
      <c r="K37">
        <v>0</v>
      </c>
      <c r="L37">
        <v>0</v>
      </c>
      <c r="M37" s="129">
        <v>0</v>
      </c>
      <c r="N37" s="128">
        <v>243</v>
      </c>
      <c r="O37" s="129">
        <v>9</v>
      </c>
      <c r="P37" s="128">
        <v>546</v>
      </c>
      <c r="Q37" s="129">
        <v>21</v>
      </c>
      <c r="R37" s="128">
        <v>1462</v>
      </c>
      <c r="S37" s="129">
        <v>30</v>
      </c>
      <c r="T37" s="128">
        <v>2017</v>
      </c>
      <c r="U37" s="129">
        <v>2016</v>
      </c>
    </row>
    <row r="38" spans="1:21" x14ac:dyDescent="0.3">
      <c r="A38" s="128" t="s">
        <v>2308</v>
      </c>
      <c r="B38" t="s">
        <v>2330</v>
      </c>
      <c r="C38" t="s">
        <v>2312</v>
      </c>
      <c r="D38">
        <v>2018</v>
      </c>
      <c r="E38" s="129" t="s">
        <v>2311</v>
      </c>
      <c r="F38" s="128">
        <v>396</v>
      </c>
      <c r="G38">
        <v>0</v>
      </c>
      <c r="H38">
        <v>0</v>
      </c>
      <c r="I38" s="129">
        <v>0</v>
      </c>
      <c r="J38" s="128">
        <v>277</v>
      </c>
      <c r="K38">
        <v>0</v>
      </c>
      <c r="L38">
        <v>0</v>
      </c>
      <c r="M38" s="129">
        <v>0</v>
      </c>
      <c r="N38" s="128">
        <v>243</v>
      </c>
      <c r="O38" s="129">
        <v>0</v>
      </c>
      <c r="P38" s="128">
        <v>546</v>
      </c>
      <c r="Q38" s="129">
        <v>68</v>
      </c>
      <c r="R38" s="128">
        <v>1462</v>
      </c>
      <c r="S38" s="129">
        <v>68</v>
      </c>
      <c r="T38" s="128">
        <v>2018</v>
      </c>
      <c r="U38" s="129">
        <v>2016</v>
      </c>
    </row>
    <row r="39" spans="1:21" x14ac:dyDescent="0.3">
      <c r="A39" s="128" t="s">
        <v>2308</v>
      </c>
      <c r="B39" t="s">
        <v>2330</v>
      </c>
      <c r="C39" t="s">
        <v>2312</v>
      </c>
      <c r="D39">
        <v>2019</v>
      </c>
      <c r="E39" s="129" t="s">
        <v>2311</v>
      </c>
      <c r="F39" s="128">
        <v>396</v>
      </c>
      <c r="G39">
        <v>0</v>
      </c>
      <c r="H39">
        <v>0</v>
      </c>
      <c r="I39" s="129">
        <v>0</v>
      </c>
      <c r="J39" s="128">
        <v>277</v>
      </c>
      <c r="K39">
        <v>0</v>
      </c>
      <c r="L39">
        <v>0</v>
      </c>
      <c r="M39" s="129">
        <v>0</v>
      </c>
      <c r="N39" s="128">
        <v>243</v>
      </c>
      <c r="O39" s="129">
        <v>63</v>
      </c>
      <c r="P39" s="128">
        <v>546</v>
      </c>
      <c r="Q39" s="129">
        <v>0</v>
      </c>
      <c r="R39" s="128">
        <v>1462</v>
      </c>
      <c r="S39" s="129">
        <v>63</v>
      </c>
      <c r="T39" s="128">
        <v>2019</v>
      </c>
      <c r="U39" s="129">
        <v>2016</v>
      </c>
    </row>
    <row r="40" spans="1:21" x14ac:dyDescent="0.3">
      <c r="A40" s="128" t="s">
        <v>2331</v>
      </c>
      <c r="B40" t="s">
        <v>2332</v>
      </c>
      <c r="C40" t="s">
        <v>2310</v>
      </c>
      <c r="D40">
        <v>2015</v>
      </c>
      <c r="E40" s="129" t="s">
        <v>2311</v>
      </c>
      <c r="F40" s="128">
        <v>211</v>
      </c>
      <c r="G40">
        <v>0</v>
      </c>
      <c r="H40">
        <v>0</v>
      </c>
      <c r="I40" s="129">
        <v>0</v>
      </c>
      <c r="J40" s="128">
        <v>163</v>
      </c>
      <c r="K40">
        <v>64</v>
      </c>
      <c r="L40">
        <v>0</v>
      </c>
      <c r="M40" s="129">
        <v>64</v>
      </c>
      <c r="N40" s="128">
        <v>121</v>
      </c>
      <c r="O40" s="129">
        <v>50</v>
      </c>
      <c r="P40" s="128">
        <v>470</v>
      </c>
      <c r="Q40" s="129">
        <v>0</v>
      </c>
      <c r="R40" s="128">
        <v>965</v>
      </c>
      <c r="S40" s="129">
        <v>114</v>
      </c>
      <c r="T40" s="128">
        <v>2016</v>
      </c>
      <c r="U40" s="129">
        <v>2016</v>
      </c>
    </row>
    <row r="41" spans="1:21" x14ac:dyDescent="0.3">
      <c r="A41" s="128" t="s">
        <v>2331</v>
      </c>
      <c r="B41" t="s">
        <v>2332</v>
      </c>
      <c r="C41" t="s">
        <v>2310</v>
      </c>
      <c r="D41">
        <v>2016</v>
      </c>
      <c r="E41" s="129" t="s">
        <v>2311</v>
      </c>
      <c r="F41" s="128">
        <v>211</v>
      </c>
      <c r="G41">
        <v>0</v>
      </c>
      <c r="H41">
        <v>0</v>
      </c>
      <c r="I41" s="129">
        <v>0</v>
      </c>
      <c r="J41" s="128">
        <v>163</v>
      </c>
      <c r="K41">
        <v>9</v>
      </c>
      <c r="L41">
        <v>0</v>
      </c>
      <c r="M41" s="129">
        <v>9</v>
      </c>
      <c r="N41" s="128">
        <v>121</v>
      </c>
      <c r="O41" s="129">
        <v>12</v>
      </c>
      <c r="P41" s="128">
        <v>470</v>
      </c>
      <c r="Q41" s="129">
        <v>0</v>
      </c>
      <c r="R41" s="128">
        <v>965</v>
      </c>
      <c r="S41" s="129">
        <v>21</v>
      </c>
      <c r="T41" s="128">
        <v>2016</v>
      </c>
      <c r="U41" s="129">
        <v>2016</v>
      </c>
    </row>
    <row r="42" spans="1:21" x14ac:dyDescent="0.3">
      <c r="A42" s="128" t="s">
        <v>2331</v>
      </c>
      <c r="B42" t="s">
        <v>2332</v>
      </c>
      <c r="C42" t="s">
        <v>2310</v>
      </c>
      <c r="D42">
        <v>2017</v>
      </c>
      <c r="E42" s="129" t="s">
        <v>2311</v>
      </c>
      <c r="F42" s="128">
        <v>211</v>
      </c>
      <c r="G42">
        <v>43</v>
      </c>
      <c r="H42">
        <v>43</v>
      </c>
      <c r="I42" s="129">
        <v>0</v>
      </c>
      <c r="J42" s="128">
        <v>163</v>
      </c>
      <c r="K42">
        <v>19</v>
      </c>
      <c r="L42">
        <v>0</v>
      </c>
      <c r="M42" s="129">
        <v>19</v>
      </c>
      <c r="N42" s="128">
        <v>121</v>
      </c>
      <c r="O42" s="129">
        <v>46</v>
      </c>
      <c r="P42" s="128">
        <v>470</v>
      </c>
      <c r="Q42" s="129">
        <v>11</v>
      </c>
      <c r="R42" s="128">
        <v>965</v>
      </c>
      <c r="S42" s="129">
        <v>119</v>
      </c>
      <c r="T42" s="128">
        <v>2017</v>
      </c>
      <c r="U42" s="129">
        <v>2016</v>
      </c>
    </row>
    <row r="43" spans="1:21" x14ac:dyDescent="0.3">
      <c r="A43" s="128" t="s">
        <v>2331</v>
      </c>
      <c r="B43" t="s">
        <v>2332</v>
      </c>
      <c r="C43" t="s">
        <v>2312</v>
      </c>
      <c r="D43">
        <v>2018</v>
      </c>
      <c r="E43" s="129" t="s">
        <v>2311</v>
      </c>
      <c r="F43" s="128">
        <v>211</v>
      </c>
      <c r="G43">
        <v>0</v>
      </c>
      <c r="H43">
        <v>0</v>
      </c>
      <c r="I43" s="129">
        <v>0</v>
      </c>
      <c r="J43" s="128">
        <v>163</v>
      </c>
      <c r="K43">
        <v>0</v>
      </c>
      <c r="L43">
        <v>0</v>
      </c>
      <c r="M43" s="129">
        <v>0</v>
      </c>
      <c r="N43" s="128">
        <v>121</v>
      </c>
      <c r="O43" s="129">
        <v>69</v>
      </c>
      <c r="P43" s="128">
        <v>470</v>
      </c>
      <c r="Q43" s="129">
        <v>30</v>
      </c>
      <c r="R43" s="128">
        <v>965</v>
      </c>
      <c r="S43" s="129">
        <v>99</v>
      </c>
      <c r="T43" s="128">
        <v>2018</v>
      </c>
      <c r="U43" s="129">
        <v>2016</v>
      </c>
    </row>
    <row r="44" spans="1:21" x14ac:dyDescent="0.3">
      <c r="A44" s="128" t="s">
        <v>2331</v>
      </c>
      <c r="B44" t="s">
        <v>2332</v>
      </c>
      <c r="C44" t="s">
        <v>2312</v>
      </c>
      <c r="D44">
        <v>2019</v>
      </c>
      <c r="E44" s="129" t="s">
        <v>2311</v>
      </c>
      <c r="F44" s="128">
        <v>211</v>
      </c>
      <c r="G44">
        <v>2</v>
      </c>
      <c r="H44">
        <v>0</v>
      </c>
      <c r="I44" s="129">
        <v>2</v>
      </c>
      <c r="J44" s="128">
        <v>163</v>
      </c>
      <c r="K44">
        <v>0</v>
      </c>
      <c r="L44">
        <v>0</v>
      </c>
      <c r="M44" s="129">
        <v>0</v>
      </c>
      <c r="N44" s="128">
        <v>121</v>
      </c>
      <c r="O44" s="129">
        <v>25</v>
      </c>
      <c r="P44" s="128">
        <v>470</v>
      </c>
      <c r="Q44" s="129">
        <v>202</v>
      </c>
      <c r="R44" s="128">
        <v>965</v>
      </c>
      <c r="S44" s="129">
        <v>229</v>
      </c>
      <c r="T44" s="128">
        <v>2019</v>
      </c>
      <c r="U44" s="129">
        <v>2016</v>
      </c>
    </row>
    <row r="45" spans="1:21" x14ac:dyDescent="0.3">
      <c r="A45" s="128" t="s">
        <v>2313</v>
      </c>
      <c r="B45" t="s">
        <v>2333</v>
      </c>
      <c r="C45" t="s">
        <v>2316</v>
      </c>
      <c r="D45">
        <v>2018</v>
      </c>
      <c r="E45" s="129" t="s">
        <v>2311</v>
      </c>
      <c r="F45" s="128">
        <v>71</v>
      </c>
      <c r="G45">
        <v>0</v>
      </c>
      <c r="H45">
        <v>0</v>
      </c>
      <c r="I45" s="129">
        <v>0</v>
      </c>
      <c r="J45" s="128">
        <v>27</v>
      </c>
      <c r="K45">
        <v>3</v>
      </c>
      <c r="L45">
        <v>0</v>
      </c>
      <c r="M45" s="129">
        <v>3</v>
      </c>
      <c r="N45" s="128">
        <v>47</v>
      </c>
      <c r="O45" s="129">
        <v>0</v>
      </c>
      <c r="P45" s="128">
        <v>124</v>
      </c>
      <c r="Q45" s="129">
        <v>0</v>
      </c>
      <c r="R45" s="128">
        <v>269</v>
      </c>
      <c r="S45" s="129">
        <v>3</v>
      </c>
      <c r="T45" s="128">
        <v>2018</v>
      </c>
      <c r="U45" s="129">
        <v>2016</v>
      </c>
    </row>
    <row r="46" spans="1:21" x14ac:dyDescent="0.3">
      <c r="A46" s="128" t="s">
        <v>2313</v>
      </c>
      <c r="B46" t="s">
        <v>2333</v>
      </c>
      <c r="C46" t="s">
        <v>2316</v>
      </c>
      <c r="D46">
        <v>2019</v>
      </c>
      <c r="E46" s="129" t="s">
        <v>2311</v>
      </c>
      <c r="F46" s="128">
        <v>71</v>
      </c>
      <c r="G46">
        <v>0</v>
      </c>
      <c r="H46">
        <v>0</v>
      </c>
      <c r="I46" s="129">
        <v>0</v>
      </c>
      <c r="J46" s="128">
        <v>27</v>
      </c>
      <c r="K46">
        <v>0</v>
      </c>
      <c r="L46">
        <v>0</v>
      </c>
      <c r="M46" s="129">
        <v>0</v>
      </c>
      <c r="N46" s="128">
        <v>47</v>
      </c>
      <c r="O46" s="129">
        <v>0</v>
      </c>
      <c r="P46" s="128">
        <v>124</v>
      </c>
      <c r="Q46" s="129">
        <v>0</v>
      </c>
      <c r="R46" s="128">
        <v>269</v>
      </c>
      <c r="S46" s="129">
        <v>0</v>
      </c>
      <c r="T46" s="128">
        <v>2019</v>
      </c>
      <c r="U46" s="129">
        <v>2016</v>
      </c>
    </row>
    <row r="47" spans="1:21" x14ac:dyDescent="0.3">
      <c r="A47" s="128" t="s">
        <v>2334</v>
      </c>
      <c r="B47" t="s">
        <v>2335</v>
      </c>
      <c r="C47" t="s">
        <v>2312</v>
      </c>
      <c r="D47">
        <v>2018</v>
      </c>
      <c r="E47" s="129" t="s">
        <v>2311</v>
      </c>
      <c r="F47" s="128">
        <v>103</v>
      </c>
      <c r="G47">
        <v>0</v>
      </c>
      <c r="H47">
        <v>0</v>
      </c>
      <c r="I47" s="129">
        <v>0</v>
      </c>
      <c r="J47" s="128">
        <v>66</v>
      </c>
      <c r="K47">
        <v>0</v>
      </c>
      <c r="L47">
        <v>0</v>
      </c>
      <c r="M47" s="129">
        <v>0</v>
      </c>
      <c r="N47" s="128">
        <v>64</v>
      </c>
      <c r="O47" s="129">
        <v>0</v>
      </c>
      <c r="P47" s="128">
        <v>192</v>
      </c>
      <c r="Q47" s="129">
        <v>8</v>
      </c>
      <c r="R47" s="128">
        <v>425</v>
      </c>
      <c r="S47" s="129">
        <v>8</v>
      </c>
      <c r="T47" s="128">
        <v>2018</v>
      </c>
      <c r="U47" s="129">
        <v>2016</v>
      </c>
    </row>
    <row r="48" spans="1:21" x14ac:dyDescent="0.3">
      <c r="A48" s="128" t="s">
        <v>2334</v>
      </c>
      <c r="B48" t="s">
        <v>2335</v>
      </c>
      <c r="C48" t="s">
        <v>2312</v>
      </c>
      <c r="D48">
        <v>2019</v>
      </c>
      <c r="E48" s="129" t="s">
        <v>2311</v>
      </c>
      <c r="F48" s="128">
        <v>103</v>
      </c>
      <c r="G48">
        <v>0</v>
      </c>
      <c r="H48">
        <v>0</v>
      </c>
      <c r="I48" s="129">
        <v>0</v>
      </c>
      <c r="J48" s="128">
        <v>66</v>
      </c>
      <c r="K48">
        <v>0</v>
      </c>
      <c r="L48">
        <v>0</v>
      </c>
      <c r="M48" s="129">
        <v>0</v>
      </c>
      <c r="N48" s="128">
        <v>64</v>
      </c>
      <c r="O48" s="129">
        <v>1</v>
      </c>
      <c r="P48" s="128">
        <v>192</v>
      </c>
      <c r="Q48" s="129">
        <v>9</v>
      </c>
      <c r="R48" s="128">
        <v>425</v>
      </c>
      <c r="S48" s="129">
        <v>10</v>
      </c>
      <c r="T48" s="128">
        <v>2019</v>
      </c>
      <c r="U48" s="129">
        <v>2016</v>
      </c>
    </row>
    <row r="49" spans="1:21" x14ac:dyDescent="0.3">
      <c r="A49" s="128" t="s">
        <v>2331</v>
      </c>
      <c r="B49" t="s">
        <v>2336</v>
      </c>
      <c r="C49" t="s">
        <v>2310</v>
      </c>
      <c r="D49">
        <v>2017</v>
      </c>
      <c r="E49" s="129" t="s">
        <v>2311</v>
      </c>
      <c r="F49" s="128">
        <v>143</v>
      </c>
      <c r="G49">
        <v>0</v>
      </c>
      <c r="H49">
        <v>0</v>
      </c>
      <c r="I49" s="129">
        <v>0</v>
      </c>
      <c r="J49" s="128">
        <v>125</v>
      </c>
      <c r="K49">
        <v>2</v>
      </c>
      <c r="L49">
        <v>0</v>
      </c>
      <c r="M49" s="129">
        <v>2</v>
      </c>
      <c r="N49" s="128">
        <v>85</v>
      </c>
      <c r="O49" s="129">
        <v>2</v>
      </c>
      <c r="P49" s="128">
        <v>272</v>
      </c>
      <c r="Q49" s="129">
        <v>6</v>
      </c>
      <c r="R49" s="128">
        <v>625</v>
      </c>
      <c r="S49" s="129">
        <v>10</v>
      </c>
      <c r="T49" s="128">
        <v>2017</v>
      </c>
      <c r="U49" s="129">
        <v>2016</v>
      </c>
    </row>
    <row r="50" spans="1:21" x14ac:dyDescent="0.3">
      <c r="A50" s="128" t="s">
        <v>2331</v>
      </c>
      <c r="B50" t="s">
        <v>2336</v>
      </c>
      <c r="C50" t="s">
        <v>2312</v>
      </c>
      <c r="D50">
        <v>2018</v>
      </c>
      <c r="E50" s="129" t="s">
        <v>2311</v>
      </c>
      <c r="F50" s="128">
        <v>143</v>
      </c>
      <c r="G50">
        <v>0</v>
      </c>
      <c r="H50">
        <v>0</v>
      </c>
      <c r="I50" s="129">
        <v>0</v>
      </c>
      <c r="J50" s="128">
        <v>125</v>
      </c>
      <c r="K50">
        <v>0</v>
      </c>
      <c r="L50">
        <v>0</v>
      </c>
      <c r="M50" s="129">
        <v>0</v>
      </c>
      <c r="N50" s="128">
        <v>85</v>
      </c>
      <c r="O50" s="129">
        <v>0</v>
      </c>
      <c r="P50" s="128">
        <v>272</v>
      </c>
      <c r="Q50" s="129">
        <v>0</v>
      </c>
      <c r="R50" s="128">
        <v>625</v>
      </c>
      <c r="S50" s="129">
        <v>0</v>
      </c>
      <c r="T50" s="128">
        <v>2018</v>
      </c>
      <c r="U50" s="129">
        <v>2016</v>
      </c>
    </row>
    <row r="51" spans="1:21" x14ac:dyDescent="0.3">
      <c r="A51" s="128" t="s">
        <v>2331</v>
      </c>
      <c r="B51" t="s">
        <v>2336</v>
      </c>
      <c r="C51" t="s">
        <v>2312</v>
      </c>
      <c r="D51">
        <v>2019</v>
      </c>
      <c r="E51" s="129" t="s">
        <v>2311</v>
      </c>
      <c r="F51" s="128">
        <v>143</v>
      </c>
      <c r="G51">
        <v>0</v>
      </c>
      <c r="H51">
        <v>0</v>
      </c>
      <c r="I51" s="129">
        <v>0</v>
      </c>
      <c r="J51" s="128">
        <v>125</v>
      </c>
      <c r="K51">
        <v>4</v>
      </c>
      <c r="L51">
        <v>0</v>
      </c>
      <c r="M51" s="129">
        <v>4</v>
      </c>
      <c r="N51" s="128">
        <v>85</v>
      </c>
      <c r="O51" s="129">
        <v>2</v>
      </c>
      <c r="P51" s="128">
        <v>272</v>
      </c>
      <c r="Q51" s="129">
        <v>8</v>
      </c>
      <c r="R51" s="128">
        <v>625</v>
      </c>
      <c r="S51" s="129">
        <v>14</v>
      </c>
      <c r="T51" s="128">
        <v>2019</v>
      </c>
      <c r="U51" s="129">
        <v>2016</v>
      </c>
    </row>
    <row r="52" spans="1:21" x14ac:dyDescent="0.3">
      <c r="A52" s="128" t="s">
        <v>2331</v>
      </c>
      <c r="B52" t="s">
        <v>2337</v>
      </c>
      <c r="C52" t="s">
        <v>2310</v>
      </c>
      <c r="D52">
        <v>2016</v>
      </c>
      <c r="E52" s="129" t="s">
        <v>2311</v>
      </c>
      <c r="F52" s="128">
        <v>74</v>
      </c>
      <c r="G52">
        <v>0</v>
      </c>
      <c r="H52">
        <v>0</v>
      </c>
      <c r="I52" s="129">
        <v>0</v>
      </c>
      <c r="J52" s="128">
        <v>65</v>
      </c>
      <c r="K52">
        <v>6</v>
      </c>
      <c r="L52">
        <v>6</v>
      </c>
      <c r="M52" s="129">
        <v>0</v>
      </c>
      <c r="N52" s="128">
        <v>68</v>
      </c>
      <c r="O52" s="129">
        <v>6</v>
      </c>
      <c r="P52" s="128">
        <v>259</v>
      </c>
      <c r="Q52" s="129">
        <v>0</v>
      </c>
      <c r="R52" s="128">
        <v>466</v>
      </c>
      <c r="S52" s="129">
        <v>12</v>
      </c>
      <c r="T52" s="128">
        <v>2016</v>
      </c>
      <c r="U52" s="129">
        <v>2016</v>
      </c>
    </row>
    <row r="53" spans="1:21" x14ac:dyDescent="0.3">
      <c r="A53" s="128" t="s">
        <v>2331</v>
      </c>
      <c r="B53" t="s">
        <v>2337</v>
      </c>
      <c r="C53" t="s">
        <v>2310</v>
      </c>
      <c r="D53">
        <v>2017</v>
      </c>
      <c r="E53" s="129" t="s">
        <v>2311</v>
      </c>
      <c r="F53" s="128">
        <v>74</v>
      </c>
      <c r="G53">
        <v>6</v>
      </c>
      <c r="H53">
        <v>0</v>
      </c>
      <c r="I53" s="129">
        <v>6</v>
      </c>
      <c r="J53" s="128">
        <v>65</v>
      </c>
      <c r="K53">
        <v>7</v>
      </c>
      <c r="L53">
        <v>0</v>
      </c>
      <c r="M53" s="129">
        <v>7</v>
      </c>
      <c r="N53" s="128">
        <v>68</v>
      </c>
      <c r="O53" s="129">
        <v>5</v>
      </c>
      <c r="P53" s="128">
        <v>259</v>
      </c>
      <c r="Q53" s="129">
        <v>5</v>
      </c>
      <c r="R53" s="128">
        <v>466</v>
      </c>
      <c r="S53" s="129">
        <v>23</v>
      </c>
      <c r="T53" s="128">
        <v>2017</v>
      </c>
      <c r="U53" s="129">
        <v>2016</v>
      </c>
    </row>
    <row r="54" spans="1:21" x14ac:dyDescent="0.3">
      <c r="A54" s="128" t="s">
        <v>2331</v>
      </c>
      <c r="B54" t="s">
        <v>2337</v>
      </c>
      <c r="C54" t="s">
        <v>2312</v>
      </c>
      <c r="D54">
        <v>2018</v>
      </c>
      <c r="E54" s="129" t="s">
        <v>2311</v>
      </c>
      <c r="F54" s="128">
        <v>74</v>
      </c>
      <c r="G54">
        <v>0</v>
      </c>
      <c r="H54">
        <v>0</v>
      </c>
      <c r="I54" s="129">
        <v>0</v>
      </c>
      <c r="J54" s="128">
        <v>65</v>
      </c>
      <c r="K54">
        <v>0</v>
      </c>
      <c r="L54">
        <v>0</v>
      </c>
      <c r="M54" s="129">
        <v>0</v>
      </c>
      <c r="N54" s="128">
        <v>68</v>
      </c>
      <c r="O54" s="129">
        <v>0</v>
      </c>
      <c r="P54" s="128">
        <v>259</v>
      </c>
      <c r="Q54" s="129">
        <v>0</v>
      </c>
      <c r="R54" s="128">
        <v>466</v>
      </c>
      <c r="S54" s="129">
        <v>0</v>
      </c>
      <c r="T54" s="128">
        <v>2018</v>
      </c>
      <c r="U54" s="129">
        <v>2016</v>
      </c>
    </row>
    <row r="55" spans="1:21" x14ac:dyDescent="0.3">
      <c r="A55" s="128" t="s">
        <v>2326</v>
      </c>
      <c r="B55" t="s">
        <v>2338</v>
      </c>
      <c r="C55" t="s">
        <v>2310</v>
      </c>
      <c r="D55">
        <v>2017</v>
      </c>
      <c r="E55" s="129" t="s">
        <v>2311</v>
      </c>
      <c r="F55" s="128">
        <v>128</v>
      </c>
      <c r="G55">
        <v>15</v>
      </c>
      <c r="H55">
        <v>15</v>
      </c>
      <c r="I55" s="129">
        <v>0</v>
      </c>
      <c r="J55" s="128">
        <v>169</v>
      </c>
      <c r="K55">
        <v>15</v>
      </c>
      <c r="L55">
        <v>15</v>
      </c>
      <c r="M55" s="129">
        <v>0</v>
      </c>
      <c r="N55" s="128">
        <v>204</v>
      </c>
      <c r="O55" s="129">
        <v>0</v>
      </c>
      <c r="P55" s="128">
        <v>211</v>
      </c>
      <c r="Q55" s="129">
        <v>0</v>
      </c>
      <c r="R55" s="128">
        <v>712</v>
      </c>
      <c r="S55" s="129">
        <v>30</v>
      </c>
      <c r="T55" s="128">
        <v>2017</v>
      </c>
      <c r="U55" s="129">
        <v>2016</v>
      </c>
    </row>
    <row r="56" spans="1:21" x14ac:dyDescent="0.3">
      <c r="A56" s="128" t="s">
        <v>2326</v>
      </c>
      <c r="B56" t="s">
        <v>2338</v>
      </c>
      <c r="C56" t="s">
        <v>2312</v>
      </c>
      <c r="D56">
        <v>2018</v>
      </c>
      <c r="E56" s="129" t="s">
        <v>2311</v>
      </c>
      <c r="F56" s="128">
        <v>128</v>
      </c>
      <c r="G56">
        <v>0</v>
      </c>
      <c r="H56">
        <v>0</v>
      </c>
      <c r="I56" s="129">
        <v>0</v>
      </c>
      <c r="J56" s="128">
        <v>169</v>
      </c>
      <c r="K56">
        <v>0</v>
      </c>
      <c r="L56">
        <v>0</v>
      </c>
      <c r="M56" s="129">
        <v>0</v>
      </c>
      <c r="N56" s="128">
        <v>204</v>
      </c>
      <c r="O56" s="129">
        <v>0</v>
      </c>
      <c r="P56" s="128">
        <v>211</v>
      </c>
      <c r="Q56" s="129">
        <v>0</v>
      </c>
      <c r="R56" s="128">
        <v>712</v>
      </c>
      <c r="S56" s="129">
        <v>0</v>
      </c>
      <c r="T56" s="128">
        <v>2018</v>
      </c>
      <c r="U56" s="129">
        <v>2016</v>
      </c>
    </row>
    <row r="57" spans="1:21" x14ac:dyDescent="0.3">
      <c r="A57" s="128" t="s">
        <v>2326</v>
      </c>
      <c r="B57" t="s">
        <v>2338</v>
      </c>
      <c r="C57" t="s">
        <v>2312</v>
      </c>
      <c r="D57">
        <v>2019</v>
      </c>
      <c r="E57" s="129" t="s">
        <v>2311</v>
      </c>
      <c r="F57" s="128">
        <v>128</v>
      </c>
      <c r="G57">
        <v>0</v>
      </c>
      <c r="H57">
        <v>0</v>
      </c>
      <c r="I57" s="129">
        <v>0</v>
      </c>
      <c r="J57" s="128">
        <v>169</v>
      </c>
      <c r="K57">
        <v>2</v>
      </c>
      <c r="L57">
        <v>0</v>
      </c>
      <c r="M57" s="129">
        <v>2</v>
      </c>
      <c r="N57" s="128">
        <v>204</v>
      </c>
      <c r="O57" s="129">
        <v>0</v>
      </c>
      <c r="P57" s="128">
        <v>211</v>
      </c>
      <c r="Q57" s="129">
        <v>0</v>
      </c>
      <c r="R57" s="128">
        <v>712</v>
      </c>
      <c r="S57" s="129">
        <v>2</v>
      </c>
      <c r="T57" s="128">
        <v>2019</v>
      </c>
      <c r="U57" s="129">
        <v>2016</v>
      </c>
    </row>
    <row r="58" spans="1:21" x14ac:dyDescent="0.3">
      <c r="A58" s="128" t="s">
        <v>2326</v>
      </c>
      <c r="B58" t="s">
        <v>2339</v>
      </c>
      <c r="C58" t="s">
        <v>2310</v>
      </c>
      <c r="D58">
        <v>2016</v>
      </c>
      <c r="E58" s="129" t="s">
        <v>2311</v>
      </c>
      <c r="F58" s="128">
        <v>123</v>
      </c>
      <c r="G58">
        <v>0</v>
      </c>
      <c r="H58">
        <v>0</v>
      </c>
      <c r="I58" s="129">
        <v>0</v>
      </c>
      <c r="J58" s="128">
        <v>83</v>
      </c>
      <c r="K58">
        <v>0</v>
      </c>
      <c r="L58">
        <v>0</v>
      </c>
      <c r="M58" s="129">
        <v>0</v>
      </c>
      <c r="N58" s="128">
        <v>75</v>
      </c>
      <c r="O58" s="129">
        <v>5</v>
      </c>
      <c r="P58" s="128">
        <v>243</v>
      </c>
      <c r="Q58" s="129">
        <v>64</v>
      </c>
      <c r="R58" s="128">
        <v>524</v>
      </c>
      <c r="S58" s="129">
        <v>69</v>
      </c>
      <c r="T58" s="128">
        <v>2016</v>
      </c>
      <c r="U58" s="129">
        <v>2016</v>
      </c>
    </row>
    <row r="59" spans="1:21" x14ac:dyDescent="0.3">
      <c r="A59" s="128" t="s">
        <v>2326</v>
      </c>
      <c r="B59" t="s">
        <v>2339</v>
      </c>
      <c r="C59" t="s">
        <v>2310</v>
      </c>
      <c r="D59">
        <v>2017</v>
      </c>
      <c r="E59" s="129" t="s">
        <v>2311</v>
      </c>
      <c r="F59" s="128">
        <v>123</v>
      </c>
      <c r="G59">
        <v>0</v>
      </c>
      <c r="H59">
        <v>0</v>
      </c>
      <c r="I59" s="129">
        <v>0</v>
      </c>
      <c r="J59" s="128">
        <v>83</v>
      </c>
      <c r="K59">
        <v>0</v>
      </c>
      <c r="L59">
        <v>0</v>
      </c>
      <c r="M59" s="129">
        <v>0</v>
      </c>
      <c r="N59" s="128">
        <v>75</v>
      </c>
      <c r="O59" s="129">
        <v>0</v>
      </c>
      <c r="P59" s="128">
        <v>243</v>
      </c>
      <c r="Q59" s="129">
        <v>27</v>
      </c>
      <c r="R59" s="128">
        <v>524</v>
      </c>
      <c r="S59" s="129">
        <v>27</v>
      </c>
      <c r="T59" s="128">
        <v>2017</v>
      </c>
      <c r="U59" s="129">
        <v>2016</v>
      </c>
    </row>
    <row r="60" spans="1:21" x14ac:dyDescent="0.3">
      <c r="A60" s="128" t="s">
        <v>2326</v>
      </c>
      <c r="B60" t="s">
        <v>2339</v>
      </c>
      <c r="C60" t="s">
        <v>2312</v>
      </c>
      <c r="D60">
        <v>2018</v>
      </c>
      <c r="E60" s="129" t="s">
        <v>2311</v>
      </c>
      <c r="F60" s="128">
        <v>123</v>
      </c>
      <c r="G60">
        <v>0</v>
      </c>
      <c r="H60">
        <v>0</v>
      </c>
      <c r="I60" s="129">
        <v>0</v>
      </c>
      <c r="J60" s="128">
        <v>83</v>
      </c>
      <c r="K60">
        <v>0</v>
      </c>
      <c r="L60">
        <v>0</v>
      </c>
      <c r="M60" s="129">
        <v>0</v>
      </c>
      <c r="N60" s="128">
        <v>75</v>
      </c>
      <c r="O60" s="129">
        <v>0</v>
      </c>
      <c r="P60" s="128">
        <v>243</v>
      </c>
      <c r="Q60" s="129">
        <v>34</v>
      </c>
      <c r="R60" s="128">
        <v>524</v>
      </c>
      <c r="S60" s="129">
        <v>34</v>
      </c>
      <c r="T60" s="128">
        <v>2018</v>
      </c>
      <c r="U60" s="129">
        <v>2016</v>
      </c>
    </row>
    <row r="61" spans="1:21" x14ac:dyDescent="0.3">
      <c r="A61" s="128" t="s">
        <v>2326</v>
      </c>
      <c r="B61" t="s">
        <v>2339</v>
      </c>
      <c r="C61" t="s">
        <v>2312</v>
      </c>
      <c r="D61">
        <v>2019</v>
      </c>
      <c r="E61" s="129" t="s">
        <v>2311</v>
      </c>
      <c r="F61" s="128">
        <v>123</v>
      </c>
      <c r="G61">
        <v>0</v>
      </c>
      <c r="H61">
        <v>0</v>
      </c>
      <c r="I61" s="129">
        <v>0</v>
      </c>
      <c r="J61" s="128">
        <v>83</v>
      </c>
      <c r="K61">
        <v>0</v>
      </c>
      <c r="L61">
        <v>0</v>
      </c>
      <c r="M61" s="129">
        <v>0</v>
      </c>
      <c r="N61" s="128">
        <v>75</v>
      </c>
      <c r="O61" s="129">
        <v>22</v>
      </c>
      <c r="P61" s="128">
        <v>243</v>
      </c>
      <c r="Q61" s="129">
        <v>29</v>
      </c>
      <c r="R61" s="128">
        <v>524</v>
      </c>
      <c r="S61" s="129">
        <v>51</v>
      </c>
      <c r="T61" s="128">
        <v>2019</v>
      </c>
      <c r="U61" s="129">
        <v>2016</v>
      </c>
    </row>
    <row r="62" spans="1:21" x14ac:dyDescent="0.3">
      <c r="A62" s="128" t="s">
        <v>2326</v>
      </c>
      <c r="B62" t="s">
        <v>2326</v>
      </c>
      <c r="C62" t="s">
        <v>2310</v>
      </c>
      <c r="D62">
        <v>2015</v>
      </c>
      <c r="E62" s="129" t="s">
        <v>2311</v>
      </c>
      <c r="F62" s="128">
        <v>5666</v>
      </c>
      <c r="G62">
        <v>290</v>
      </c>
      <c r="H62">
        <v>290</v>
      </c>
      <c r="I62" s="129">
        <v>0</v>
      </c>
      <c r="J62" s="128">
        <v>3289</v>
      </c>
      <c r="K62">
        <v>268</v>
      </c>
      <c r="L62">
        <v>268</v>
      </c>
      <c r="M62" s="129">
        <v>0</v>
      </c>
      <c r="N62" s="128">
        <v>3571</v>
      </c>
      <c r="O62" s="129">
        <v>384</v>
      </c>
      <c r="P62" s="128">
        <v>11039</v>
      </c>
      <c r="Q62" s="129">
        <v>2328</v>
      </c>
      <c r="R62" s="128">
        <v>23565</v>
      </c>
      <c r="S62" s="129">
        <v>3270</v>
      </c>
      <c r="T62" s="128">
        <v>2016</v>
      </c>
      <c r="U62" s="129">
        <v>2016</v>
      </c>
    </row>
    <row r="63" spans="1:21" x14ac:dyDescent="0.3">
      <c r="A63" s="128" t="s">
        <v>2326</v>
      </c>
      <c r="B63" t="s">
        <v>2326</v>
      </c>
      <c r="C63" t="s">
        <v>2310</v>
      </c>
      <c r="D63">
        <v>2016</v>
      </c>
      <c r="E63" s="129" t="s">
        <v>2311</v>
      </c>
      <c r="F63" s="128">
        <v>5666</v>
      </c>
      <c r="G63">
        <v>23</v>
      </c>
      <c r="H63">
        <v>23</v>
      </c>
      <c r="I63" s="129">
        <v>0</v>
      </c>
      <c r="J63" s="128">
        <v>3289</v>
      </c>
      <c r="K63">
        <v>8</v>
      </c>
      <c r="L63">
        <v>8</v>
      </c>
      <c r="M63" s="129">
        <v>0</v>
      </c>
      <c r="N63" s="128">
        <v>3571</v>
      </c>
      <c r="O63" s="129">
        <v>334</v>
      </c>
      <c r="P63" s="128">
        <v>11039</v>
      </c>
      <c r="Q63" s="129">
        <v>923</v>
      </c>
      <c r="R63" s="128">
        <v>23565</v>
      </c>
      <c r="S63" s="129">
        <v>1288</v>
      </c>
      <c r="T63" s="128">
        <v>2016</v>
      </c>
      <c r="U63" s="129">
        <v>2016</v>
      </c>
    </row>
    <row r="64" spans="1:21" x14ac:dyDescent="0.3">
      <c r="A64" s="128" t="s">
        <v>2326</v>
      </c>
      <c r="B64" t="s">
        <v>2326</v>
      </c>
      <c r="C64" t="s">
        <v>2310</v>
      </c>
      <c r="D64">
        <v>2017</v>
      </c>
      <c r="E64" s="129" t="s">
        <v>2311</v>
      </c>
      <c r="F64" s="128">
        <v>5666</v>
      </c>
      <c r="G64">
        <v>0</v>
      </c>
      <c r="H64">
        <v>0</v>
      </c>
      <c r="I64" s="129">
        <v>0</v>
      </c>
      <c r="J64" s="128">
        <v>3289</v>
      </c>
      <c r="K64">
        <v>4</v>
      </c>
      <c r="L64">
        <v>4</v>
      </c>
      <c r="M64" s="129">
        <v>0</v>
      </c>
      <c r="N64" s="128">
        <v>3571</v>
      </c>
      <c r="O64" s="129">
        <v>787</v>
      </c>
      <c r="P64" s="128">
        <v>11039</v>
      </c>
      <c r="Q64" s="129">
        <v>676</v>
      </c>
      <c r="R64" s="128">
        <v>23565</v>
      </c>
      <c r="S64" s="129">
        <v>1467</v>
      </c>
      <c r="T64" s="128">
        <v>2017</v>
      </c>
      <c r="U64" s="129">
        <v>2016</v>
      </c>
    </row>
    <row r="65" spans="1:21" x14ac:dyDescent="0.3">
      <c r="A65" s="128" t="s">
        <v>2326</v>
      </c>
      <c r="B65" t="s">
        <v>2326</v>
      </c>
      <c r="C65" t="s">
        <v>2312</v>
      </c>
      <c r="D65">
        <v>2018</v>
      </c>
      <c r="E65" s="129" t="s">
        <v>2311</v>
      </c>
      <c r="F65" s="128">
        <v>5666</v>
      </c>
      <c r="G65">
        <v>135</v>
      </c>
      <c r="H65">
        <v>135</v>
      </c>
      <c r="I65" s="129">
        <v>0</v>
      </c>
      <c r="J65" s="128">
        <v>3289</v>
      </c>
      <c r="K65">
        <v>0</v>
      </c>
      <c r="L65">
        <v>0</v>
      </c>
      <c r="M65" s="129">
        <v>0</v>
      </c>
      <c r="N65" s="128">
        <v>3571</v>
      </c>
      <c r="O65" s="129">
        <v>0</v>
      </c>
      <c r="P65" s="128">
        <v>11039</v>
      </c>
      <c r="Q65" s="129">
        <v>1202</v>
      </c>
      <c r="R65" s="128">
        <v>23565</v>
      </c>
      <c r="S65" s="129">
        <v>1337</v>
      </c>
      <c r="T65" s="128">
        <v>2018</v>
      </c>
      <c r="U65" s="129">
        <v>2016</v>
      </c>
    </row>
    <row r="66" spans="1:21" x14ac:dyDescent="0.3">
      <c r="A66" s="128" t="s">
        <v>2326</v>
      </c>
      <c r="B66" t="s">
        <v>2326</v>
      </c>
      <c r="C66" t="s">
        <v>2312</v>
      </c>
      <c r="D66">
        <v>2019</v>
      </c>
      <c r="E66" s="129" t="s">
        <v>2311</v>
      </c>
      <c r="F66" s="128">
        <v>5666</v>
      </c>
      <c r="G66">
        <v>41</v>
      </c>
      <c r="H66">
        <v>41</v>
      </c>
      <c r="I66" s="129">
        <v>0</v>
      </c>
      <c r="J66" s="128">
        <v>3289</v>
      </c>
      <c r="K66">
        <v>5</v>
      </c>
      <c r="L66">
        <v>5</v>
      </c>
      <c r="M66" s="129">
        <v>0</v>
      </c>
      <c r="N66" s="128">
        <v>3571</v>
      </c>
      <c r="O66" s="129">
        <v>0</v>
      </c>
      <c r="P66" s="128">
        <v>11039</v>
      </c>
      <c r="Q66" s="129">
        <v>1970</v>
      </c>
      <c r="R66" s="128">
        <v>23565</v>
      </c>
      <c r="S66" s="129">
        <v>2016</v>
      </c>
      <c r="T66" s="128">
        <v>2019</v>
      </c>
      <c r="U66" s="129">
        <v>2016</v>
      </c>
    </row>
    <row r="67" spans="1:21" x14ac:dyDescent="0.3">
      <c r="A67" s="128" t="s">
        <v>2326</v>
      </c>
      <c r="B67" t="s">
        <v>2340</v>
      </c>
      <c r="C67" t="s">
        <v>2310</v>
      </c>
      <c r="D67">
        <v>2015</v>
      </c>
      <c r="E67" s="129" t="s">
        <v>2311</v>
      </c>
      <c r="F67" s="128">
        <v>460</v>
      </c>
      <c r="G67">
        <v>0</v>
      </c>
      <c r="H67">
        <v>0</v>
      </c>
      <c r="I67" s="129">
        <v>0</v>
      </c>
      <c r="J67" s="128">
        <v>527</v>
      </c>
      <c r="K67">
        <v>0</v>
      </c>
      <c r="L67">
        <v>0</v>
      </c>
      <c r="M67" s="129">
        <v>0</v>
      </c>
      <c r="N67" s="128">
        <v>589</v>
      </c>
      <c r="O67" s="129">
        <v>102</v>
      </c>
      <c r="P67" s="128">
        <v>1146</v>
      </c>
      <c r="Q67" s="129">
        <v>162</v>
      </c>
      <c r="R67" s="128">
        <v>2722</v>
      </c>
      <c r="S67" s="129">
        <v>264</v>
      </c>
      <c r="T67" s="128">
        <v>2016</v>
      </c>
      <c r="U67" s="129">
        <v>2016</v>
      </c>
    </row>
    <row r="68" spans="1:21" x14ac:dyDescent="0.3">
      <c r="A68" s="128" t="s">
        <v>2326</v>
      </c>
      <c r="B68" t="s">
        <v>2340</v>
      </c>
      <c r="C68" t="s">
        <v>2310</v>
      </c>
      <c r="D68">
        <v>2016</v>
      </c>
      <c r="E68" s="129" t="s">
        <v>2311</v>
      </c>
      <c r="F68" s="128">
        <v>460</v>
      </c>
      <c r="G68">
        <v>0</v>
      </c>
      <c r="H68">
        <v>0</v>
      </c>
      <c r="I68" s="129">
        <v>0</v>
      </c>
      <c r="J68" s="128">
        <v>527</v>
      </c>
      <c r="K68">
        <v>0</v>
      </c>
      <c r="L68">
        <v>0</v>
      </c>
      <c r="M68" s="129">
        <v>0</v>
      </c>
      <c r="N68" s="128">
        <v>589</v>
      </c>
      <c r="O68" s="129">
        <v>63</v>
      </c>
      <c r="P68" s="128">
        <v>1146</v>
      </c>
      <c r="Q68" s="129">
        <v>38</v>
      </c>
      <c r="R68" s="128">
        <v>2722</v>
      </c>
      <c r="S68" s="129">
        <v>101</v>
      </c>
      <c r="T68" s="128">
        <v>2016</v>
      </c>
      <c r="U68" s="129">
        <v>2016</v>
      </c>
    </row>
    <row r="69" spans="1:21" x14ac:dyDescent="0.3">
      <c r="A69" s="128" t="s">
        <v>2326</v>
      </c>
      <c r="B69" t="s">
        <v>2340</v>
      </c>
      <c r="C69" t="s">
        <v>2310</v>
      </c>
      <c r="D69">
        <v>2017</v>
      </c>
      <c r="E69" s="129" t="s">
        <v>2311</v>
      </c>
      <c r="F69" s="128">
        <v>460</v>
      </c>
      <c r="G69">
        <v>0</v>
      </c>
      <c r="H69">
        <v>0</v>
      </c>
      <c r="I69" s="129">
        <v>0</v>
      </c>
      <c r="J69" s="128">
        <v>527</v>
      </c>
      <c r="K69">
        <v>0</v>
      </c>
      <c r="L69">
        <v>0</v>
      </c>
      <c r="M69" s="129">
        <v>0</v>
      </c>
      <c r="N69" s="128">
        <v>589</v>
      </c>
      <c r="O69" s="129">
        <v>54</v>
      </c>
      <c r="P69" s="128">
        <v>1146</v>
      </c>
      <c r="Q69" s="129">
        <v>71</v>
      </c>
      <c r="R69" s="128">
        <v>2722</v>
      </c>
      <c r="S69" s="129">
        <v>125</v>
      </c>
      <c r="T69" s="128">
        <v>2017</v>
      </c>
      <c r="U69" s="129">
        <v>2016</v>
      </c>
    </row>
    <row r="70" spans="1:21" x14ac:dyDescent="0.3">
      <c r="A70" s="128" t="s">
        <v>2326</v>
      </c>
      <c r="B70" t="s">
        <v>2340</v>
      </c>
      <c r="C70" t="s">
        <v>2312</v>
      </c>
      <c r="D70">
        <v>2018</v>
      </c>
      <c r="E70" s="129" t="s">
        <v>2311</v>
      </c>
      <c r="F70" s="128">
        <v>460</v>
      </c>
      <c r="G70">
        <v>28</v>
      </c>
      <c r="H70">
        <v>2</v>
      </c>
      <c r="I70" s="129">
        <v>26</v>
      </c>
      <c r="J70" s="128">
        <v>527</v>
      </c>
      <c r="K70">
        <v>9</v>
      </c>
      <c r="L70">
        <v>0</v>
      </c>
      <c r="M70" s="129">
        <v>9</v>
      </c>
      <c r="N70" s="128">
        <v>589</v>
      </c>
      <c r="O70" s="129">
        <v>18</v>
      </c>
      <c r="P70" s="128">
        <v>1146</v>
      </c>
      <c r="Q70" s="129">
        <v>0</v>
      </c>
      <c r="R70" s="128">
        <v>2722</v>
      </c>
      <c r="S70" s="129">
        <v>55</v>
      </c>
      <c r="T70" s="128">
        <v>2018</v>
      </c>
      <c r="U70" s="129">
        <v>2016</v>
      </c>
    </row>
    <row r="71" spans="1:21" x14ac:dyDescent="0.3">
      <c r="A71" s="128" t="s">
        <v>2326</v>
      </c>
      <c r="B71" t="s">
        <v>2340</v>
      </c>
      <c r="C71" t="s">
        <v>2312</v>
      </c>
      <c r="D71">
        <v>2019</v>
      </c>
      <c r="E71" s="129" t="s">
        <v>2311</v>
      </c>
      <c r="F71" s="128">
        <v>460</v>
      </c>
      <c r="G71">
        <v>20</v>
      </c>
      <c r="H71">
        <v>0</v>
      </c>
      <c r="I71" s="129">
        <v>20</v>
      </c>
      <c r="J71" s="128">
        <v>527</v>
      </c>
      <c r="K71">
        <v>40</v>
      </c>
      <c r="L71">
        <v>0</v>
      </c>
      <c r="M71" s="129">
        <v>40</v>
      </c>
      <c r="N71" s="128">
        <v>589</v>
      </c>
      <c r="O71" s="129">
        <v>20</v>
      </c>
      <c r="P71" s="128">
        <v>1146</v>
      </c>
      <c r="Q71" s="129">
        <v>56</v>
      </c>
      <c r="R71" s="128">
        <v>2722</v>
      </c>
      <c r="S71" s="129">
        <v>136</v>
      </c>
      <c r="T71" s="128">
        <v>2019</v>
      </c>
      <c r="U71" s="129">
        <v>2016</v>
      </c>
    </row>
    <row r="72" spans="1:21" x14ac:dyDescent="0.3">
      <c r="A72" s="128" t="s">
        <v>2313</v>
      </c>
      <c r="B72" t="s">
        <v>2341</v>
      </c>
      <c r="C72" t="s">
        <v>2316</v>
      </c>
      <c r="D72">
        <v>2018</v>
      </c>
      <c r="E72" s="129" t="s">
        <v>2311</v>
      </c>
      <c r="F72" s="128">
        <v>61</v>
      </c>
      <c r="G72">
        <v>0</v>
      </c>
      <c r="H72">
        <v>0</v>
      </c>
      <c r="I72" s="129">
        <v>0</v>
      </c>
      <c r="J72" s="128">
        <v>56</v>
      </c>
      <c r="K72">
        <v>0</v>
      </c>
      <c r="L72">
        <v>0</v>
      </c>
      <c r="M72" s="129">
        <v>0</v>
      </c>
      <c r="N72" s="128">
        <v>51</v>
      </c>
      <c r="O72" s="129">
        <v>0</v>
      </c>
      <c r="P72" s="128">
        <v>136</v>
      </c>
      <c r="Q72" s="129">
        <v>0</v>
      </c>
      <c r="R72" s="128">
        <v>304</v>
      </c>
      <c r="S72" s="129">
        <v>0</v>
      </c>
      <c r="T72" s="128">
        <v>2018</v>
      </c>
      <c r="U72" s="129">
        <v>2016</v>
      </c>
    </row>
    <row r="73" spans="1:21" x14ac:dyDescent="0.3">
      <c r="A73" s="128" t="s">
        <v>2313</v>
      </c>
      <c r="B73" t="s">
        <v>2341</v>
      </c>
      <c r="C73" t="s">
        <v>2316</v>
      </c>
      <c r="D73">
        <v>2019</v>
      </c>
      <c r="E73" s="129" t="s">
        <v>2311</v>
      </c>
      <c r="F73" s="128">
        <v>61</v>
      </c>
      <c r="G73">
        <v>0</v>
      </c>
      <c r="H73">
        <v>0</v>
      </c>
      <c r="I73" s="129">
        <v>0</v>
      </c>
      <c r="J73" s="128">
        <v>56</v>
      </c>
      <c r="K73">
        <v>0</v>
      </c>
      <c r="L73">
        <v>0</v>
      </c>
      <c r="M73" s="129">
        <v>0</v>
      </c>
      <c r="N73" s="128">
        <v>51</v>
      </c>
      <c r="O73" s="129">
        <v>0</v>
      </c>
      <c r="P73" s="128">
        <v>136</v>
      </c>
      <c r="Q73" s="129">
        <v>5</v>
      </c>
      <c r="R73" s="128">
        <v>304</v>
      </c>
      <c r="S73" s="129">
        <v>5</v>
      </c>
      <c r="T73" s="128">
        <v>2019</v>
      </c>
      <c r="U73" s="129">
        <v>2016</v>
      </c>
    </row>
    <row r="74" spans="1:21" x14ac:dyDescent="0.3">
      <c r="A74" s="128" t="s">
        <v>2317</v>
      </c>
      <c r="B74" t="s">
        <v>2342</v>
      </c>
      <c r="C74" t="s">
        <v>2319</v>
      </c>
      <c r="D74">
        <v>2016</v>
      </c>
      <c r="E74" s="129" t="s">
        <v>2311</v>
      </c>
      <c r="F74" s="128">
        <v>1097</v>
      </c>
      <c r="G74">
        <v>0</v>
      </c>
      <c r="H74">
        <v>0</v>
      </c>
      <c r="I74" s="129">
        <v>0</v>
      </c>
      <c r="J74" s="128">
        <v>821</v>
      </c>
      <c r="K74">
        <v>0</v>
      </c>
      <c r="L74">
        <v>0</v>
      </c>
      <c r="M74" s="129">
        <v>0</v>
      </c>
      <c r="N74" s="128">
        <v>865</v>
      </c>
      <c r="O74" s="129">
        <v>49</v>
      </c>
      <c r="P74" s="128">
        <v>2049</v>
      </c>
      <c r="Q74" s="129">
        <v>276</v>
      </c>
      <c r="R74" s="128">
        <v>4832</v>
      </c>
      <c r="S74" s="129">
        <v>325</v>
      </c>
      <c r="T74" s="128">
        <v>2016</v>
      </c>
      <c r="U74" s="129">
        <v>2016</v>
      </c>
    </row>
    <row r="75" spans="1:21" x14ac:dyDescent="0.3">
      <c r="A75" s="128" t="s">
        <v>2317</v>
      </c>
      <c r="B75" t="s">
        <v>2342</v>
      </c>
      <c r="C75" t="s">
        <v>2319</v>
      </c>
      <c r="D75">
        <v>2017</v>
      </c>
      <c r="E75" s="129" t="s">
        <v>2311</v>
      </c>
      <c r="F75" s="128">
        <v>1097</v>
      </c>
      <c r="G75">
        <v>0</v>
      </c>
      <c r="H75">
        <v>0</v>
      </c>
      <c r="I75" s="129">
        <v>0</v>
      </c>
      <c r="J75" s="128">
        <v>821</v>
      </c>
      <c r="K75">
        <v>0</v>
      </c>
      <c r="L75">
        <v>0</v>
      </c>
      <c r="M75" s="129">
        <v>0</v>
      </c>
      <c r="N75" s="128">
        <v>865</v>
      </c>
      <c r="O75" s="129">
        <v>6</v>
      </c>
      <c r="P75" s="128">
        <v>2049</v>
      </c>
      <c r="Q75" s="129">
        <v>177</v>
      </c>
      <c r="R75" s="128">
        <v>4832</v>
      </c>
      <c r="S75" s="129">
        <v>183</v>
      </c>
      <c r="T75" s="128">
        <v>2017</v>
      </c>
      <c r="U75" s="129">
        <v>2016</v>
      </c>
    </row>
    <row r="76" spans="1:21" x14ac:dyDescent="0.3">
      <c r="A76" s="128" t="s">
        <v>2317</v>
      </c>
      <c r="B76" t="s">
        <v>2342</v>
      </c>
      <c r="C76" t="s">
        <v>2320</v>
      </c>
      <c r="D76">
        <v>2018</v>
      </c>
      <c r="E76" s="129" t="s">
        <v>2311</v>
      </c>
      <c r="F76" s="128">
        <v>1097</v>
      </c>
      <c r="G76">
        <v>0</v>
      </c>
      <c r="H76">
        <v>0</v>
      </c>
      <c r="I76" s="129">
        <v>0</v>
      </c>
      <c r="J76" s="128">
        <v>821</v>
      </c>
      <c r="K76">
        <v>0</v>
      </c>
      <c r="L76">
        <v>0</v>
      </c>
      <c r="M76" s="129">
        <v>0</v>
      </c>
      <c r="N76" s="128">
        <v>865</v>
      </c>
      <c r="O76" s="129">
        <v>0</v>
      </c>
      <c r="P76" s="128">
        <v>2049</v>
      </c>
      <c r="Q76" s="129">
        <v>202</v>
      </c>
      <c r="R76" s="128">
        <v>4832</v>
      </c>
      <c r="S76" s="129">
        <v>202</v>
      </c>
      <c r="T76" s="128">
        <v>2018</v>
      </c>
      <c r="U76" s="129">
        <v>2016</v>
      </c>
    </row>
    <row r="77" spans="1:21" x14ac:dyDescent="0.3">
      <c r="A77" s="128" t="s">
        <v>2317</v>
      </c>
      <c r="B77" t="s">
        <v>2342</v>
      </c>
      <c r="C77" t="s">
        <v>2320</v>
      </c>
      <c r="D77">
        <v>2019</v>
      </c>
      <c r="E77" s="129" t="s">
        <v>2311</v>
      </c>
      <c r="F77" s="128">
        <v>1097</v>
      </c>
      <c r="G77">
        <v>0</v>
      </c>
      <c r="H77">
        <v>0</v>
      </c>
      <c r="I77" s="129">
        <v>0</v>
      </c>
      <c r="J77" s="128">
        <v>821</v>
      </c>
      <c r="K77">
        <v>0</v>
      </c>
      <c r="L77">
        <v>0</v>
      </c>
      <c r="M77" s="129">
        <v>0</v>
      </c>
      <c r="N77" s="128">
        <v>865</v>
      </c>
      <c r="O77" s="129">
        <v>25</v>
      </c>
      <c r="P77" s="128">
        <v>2049</v>
      </c>
      <c r="Q77" s="129">
        <v>214</v>
      </c>
      <c r="R77" s="128">
        <v>4832</v>
      </c>
      <c r="S77" s="129">
        <v>239</v>
      </c>
      <c r="T77" s="128">
        <v>2019</v>
      </c>
      <c r="U77" s="129">
        <v>2016</v>
      </c>
    </row>
    <row r="78" spans="1:21" x14ac:dyDescent="0.3">
      <c r="A78" s="128" t="s">
        <v>2322</v>
      </c>
      <c r="B78" t="s">
        <v>2343</v>
      </c>
      <c r="C78" t="s">
        <v>2310</v>
      </c>
      <c r="D78">
        <v>2015</v>
      </c>
      <c r="E78" s="129" t="s">
        <v>2311</v>
      </c>
      <c r="F78" s="128">
        <v>53</v>
      </c>
      <c r="G78">
        <v>0</v>
      </c>
      <c r="H78">
        <v>0</v>
      </c>
      <c r="I78" s="129">
        <v>0</v>
      </c>
      <c r="J78" s="128">
        <v>34</v>
      </c>
      <c r="K78">
        <v>0</v>
      </c>
      <c r="L78">
        <v>0</v>
      </c>
      <c r="M78" s="129">
        <v>0</v>
      </c>
      <c r="N78" s="128">
        <v>38</v>
      </c>
      <c r="O78" s="129">
        <v>0</v>
      </c>
      <c r="P78" s="128">
        <v>93</v>
      </c>
      <c r="Q78" s="129">
        <v>32</v>
      </c>
      <c r="R78" s="128">
        <v>218</v>
      </c>
      <c r="S78" s="129">
        <v>32</v>
      </c>
      <c r="T78" s="128">
        <v>2016</v>
      </c>
      <c r="U78" s="129">
        <v>2016</v>
      </c>
    </row>
    <row r="79" spans="1:21" x14ac:dyDescent="0.3">
      <c r="A79" s="128" t="s">
        <v>2322</v>
      </c>
      <c r="B79" t="s">
        <v>2343</v>
      </c>
      <c r="C79" t="s">
        <v>2310</v>
      </c>
      <c r="D79">
        <v>2016</v>
      </c>
      <c r="E79" s="129" t="s">
        <v>2311</v>
      </c>
      <c r="F79" s="128">
        <v>53</v>
      </c>
      <c r="G79">
        <v>0</v>
      </c>
      <c r="H79">
        <v>0</v>
      </c>
      <c r="I79" s="129">
        <v>0</v>
      </c>
      <c r="J79" s="128">
        <v>34</v>
      </c>
      <c r="K79">
        <v>0</v>
      </c>
      <c r="L79">
        <v>0</v>
      </c>
      <c r="M79" s="129">
        <v>0</v>
      </c>
      <c r="N79" s="128">
        <v>38</v>
      </c>
      <c r="O79" s="129">
        <v>0</v>
      </c>
      <c r="P79" s="128">
        <v>93</v>
      </c>
      <c r="Q79" s="129">
        <v>15</v>
      </c>
      <c r="R79" s="128">
        <v>218</v>
      </c>
      <c r="S79" s="129">
        <v>15</v>
      </c>
      <c r="T79" s="128">
        <v>2016</v>
      </c>
      <c r="U79" s="129">
        <v>2016</v>
      </c>
    </row>
    <row r="80" spans="1:21" x14ac:dyDescent="0.3">
      <c r="A80" s="128" t="s">
        <v>2322</v>
      </c>
      <c r="B80" t="s">
        <v>2343</v>
      </c>
      <c r="C80" t="s">
        <v>2310</v>
      </c>
      <c r="D80">
        <v>2017</v>
      </c>
      <c r="E80" s="129" t="s">
        <v>2311</v>
      </c>
      <c r="F80" s="128">
        <v>53</v>
      </c>
      <c r="G80">
        <v>0</v>
      </c>
      <c r="H80">
        <v>0</v>
      </c>
      <c r="I80" s="129">
        <v>0</v>
      </c>
      <c r="J80" s="128">
        <v>34</v>
      </c>
      <c r="K80">
        <v>0</v>
      </c>
      <c r="L80">
        <v>0</v>
      </c>
      <c r="M80" s="129">
        <v>0</v>
      </c>
      <c r="N80" s="128">
        <v>38</v>
      </c>
      <c r="O80" s="129">
        <v>0</v>
      </c>
      <c r="P80" s="128">
        <v>93</v>
      </c>
      <c r="Q80" s="129">
        <v>16</v>
      </c>
      <c r="R80" s="128">
        <v>218</v>
      </c>
      <c r="S80" s="129">
        <v>16</v>
      </c>
      <c r="T80" s="128">
        <v>2017</v>
      </c>
      <c r="U80" s="129">
        <v>2016</v>
      </c>
    </row>
    <row r="81" spans="1:21" x14ac:dyDescent="0.3">
      <c r="A81" s="128" t="s">
        <v>2322</v>
      </c>
      <c r="B81" t="s">
        <v>2343</v>
      </c>
      <c r="C81" t="s">
        <v>2312</v>
      </c>
      <c r="D81">
        <v>2018</v>
      </c>
      <c r="E81" s="129" t="s">
        <v>2311</v>
      </c>
      <c r="F81" s="128">
        <v>53</v>
      </c>
      <c r="G81">
        <v>0</v>
      </c>
      <c r="H81">
        <v>0</v>
      </c>
      <c r="I81" s="129">
        <v>0</v>
      </c>
      <c r="J81" s="128">
        <v>34</v>
      </c>
      <c r="K81">
        <v>0</v>
      </c>
      <c r="L81">
        <v>0</v>
      </c>
      <c r="M81" s="129">
        <v>0</v>
      </c>
      <c r="N81" s="128">
        <v>38</v>
      </c>
      <c r="O81" s="129">
        <v>0</v>
      </c>
      <c r="P81" s="128">
        <v>93</v>
      </c>
      <c r="Q81" s="129">
        <v>8</v>
      </c>
      <c r="R81" s="128">
        <v>218</v>
      </c>
      <c r="S81" s="129">
        <v>8</v>
      </c>
      <c r="T81" s="128">
        <v>2018</v>
      </c>
      <c r="U81" s="129">
        <v>2016</v>
      </c>
    </row>
    <row r="82" spans="1:21" x14ac:dyDescent="0.3">
      <c r="A82" s="128" t="s">
        <v>2322</v>
      </c>
      <c r="B82" t="s">
        <v>2343</v>
      </c>
      <c r="C82" t="s">
        <v>2312</v>
      </c>
      <c r="D82">
        <v>2019</v>
      </c>
      <c r="E82" s="129" t="s">
        <v>2311</v>
      </c>
      <c r="F82" s="128">
        <v>53</v>
      </c>
      <c r="G82">
        <v>0</v>
      </c>
      <c r="H82">
        <v>0</v>
      </c>
      <c r="I82" s="129">
        <v>0</v>
      </c>
      <c r="J82" s="128">
        <v>34</v>
      </c>
      <c r="K82">
        <v>0</v>
      </c>
      <c r="L82">
        <v>0</v>
      </c>
      <c r="M82" s="129">
        <v>0</v>
      </c>
      <c r="N82" s="128">
        <v>38</v>
      </c>
      <c r="O82" s="129">
        <v>0</v>
      </c>
      <c r="P82" s="128">
        <v>93</v>
      </c>
      <c r="Q82" s="129">
        <v>20</v>
      </c>
      <c r="R82" s="128">
        <v>218</v>
      </c>
      <c r="S82" s="129">
        <v>20</v>
      </c>
      <c r="T82" s="128">
        <v>2019</v>
      </c>
      <c r="U82" s="129">
        <v>2016</v>
      </c>
    </row>
    <row r="83" spans="1:21" x14ac:dyDescent="0.3">
      <c r="A83" s="128" t="s">
        <v>2326</v>
      </c>
      <c r="B83" t="s">
        <v>2344</v>
      </c>
      <c r="C83" t="s">
        <v>2310</v>
      </c>
      <c r="D83">
        <v>2015</v>
      </c>
      <c r="E83" s="129" t="s">
        <v>2311</v>
      </c>
      <c r="F83" s="128">
        <v>87</v>
      </c>
      <c r="G83">
        <v>0</v>
      </c>
      <c r="H83">
        <v>0</v>
      </c>
      <c r="I83" s="129">
        <v>0</v>
      </c>
      <c r="J83" s="128">
        <v>107</v>
      </c>
      <c r="K83">
        <v>0</v>
      </c>
      <c r="L83">
        <v>0</v>
      </c>
      <c r="M83" s="129">
        <v>0</v>
      </c>
      <c r="N83" s="128">
        <v>106</v>
      </c>
      <c r="O83" s="129">
        <v>0</v>
      </c>
      <c r="P83" s="128">
        <v>124</v>
      </c>
      <c r="Q83" s="129">
        <v>0</v>
      </c>
      <c r="R83" s="128">
        <v>424</v>
      </c>
      <c r="S83" s="129">
        <v>0</v>
      </c>
      <c r="T83" s="128">
        <v>2016</v>
      </c>
      <c r="U83" s="129">
        <v>2016</v>
      </c>
    </row>
    <row r="84" spans="1:21" x14ac:dyDescent="0.3">
      <c r="A84" s="128" t="s">
        <v>2326</v>
      </c>
      <c r="B84" t="s">
        <v>2344</v>
      </c>
      <c r="C84" t="s">
        <v>2310</v>
      </c>
      <c r="D84">
        <v>2016</v>
      </c>
      <c r="E84" s="129" t="s">
        <v>2311</v>
      </c>
      <c r="F84" s="128">
        <v>87</v>
      </c>
      <c r="G84">
        <v>0</v>
      </c>
      <c r="H84">
        <v>0</v>
      </c>
      <c r="I84" s="129">
        <v>0</v>
      </c>
      <c r="J84" s="128">
        <v>107</v>
      </c>
      <c r="K84">
        <v>22</v>
      </c>
      <c r="L84">
        <v>22</v>
      </c>
      <c r="M84" s="129">
        <v>0</v>
      </c>
      <c r="N84" s="128">
        <v>106</v>
      </c>
      <c r="O84" s="129">
        <v>34</v>
      </c>
      <c r="P84" s="128">
        <v>124</v>
      </c>
      <c r="Q84" s="129">
        <v>0</v>
      </c>
      <c r="R84" s="128">
        <v>424</v>
      </c>
      <c r="S84" s="129">
        <v>56</v>
      </c>
      <c r="T84" s="128">
        <v>2016</v>
      </c>
      <c r="U84" s="129">
        <v>2016</v>
      </c>
    </row>
    <row r="85" spans="1:21" x14ac:dyDescent="0.3">
      <c r="A85" s="128" t="s">
        <v>2326</v>
      </c>
      <c r="B85" t="s">
        <v>2344</v>
      </c>
      <c r="C85" t="s">
        <v>2310</v>
      </c>
      <c r="D85">
        <v>2017</v>
      </c>
      <c r="E85" s="129" t="s">
        <v>2311</v>
      </c>
      <c r="F85" s="128">
        <v>87</v>
      </c>
      <c r="G85">
        <v>0</v>
      </c>
      <c r="H85">
        <v>0</v>
      </c>
      <c r="I85" s="129">
        <v>0</v>
      </c>
      <c r="J85" s="128">
        <v>107</v>
      </c>
      <c r="K85">
        <v>0</v>
      </c>
      <c r="L85">
        <v>0</v>
      </c>
      <c r="M85" s="129">
        <v>0</v>
      </c>
      <c r="N85" s="128">
        <v>106</v>
      </c>
      <c r="O85" s="129">
        <v>0</v>
      </c>
      <c r="P85" s="128">
        <v>124</v>
      </c>
      <c r="Q85" s="129">
        <v>0</v>
      </c>
      <c r="R85" s="128">
        <v>424</v>
      </c>
      <c r="S85" s="129">
        <v>0</v>
      </c>
      <c r="T85" s="128">
        <v>2017</v>
      </c>
      <c r="U85" s="129">
        <v>2016</v>
      </c>
    </row>
    <row r="86" spans="1:21" x14ac:dyDescent="0.3">
      <c r="A86" s="128" t="s">
        <v>2326</v>
      </c>
      <c r="B86" t="s">
        <v>2344</v>
      </c>
      <c r="C86" t="s">
        <v>2312</v>
      </c>
      <c r="D86">
        <v>2018</v>
      </c>
      <c r="E86" s="129" t="s">
        <v>2311</v>
      </c>
      <c r="F86" s="128">
        <v>87</v>
      </c>
      <c r="G86">
        <v>0</v>
      </c>
      <c r="H86">
        <v>0</v>
      </c>
      <c r="I86" s="129">
        <v>0</v>
      </c>
      <c r="J86" s="128">
        <v>107</v>
      </c>
      <c r="K86">
        <v>4</v>
      </c>
      <c r="L86">
        <v>0</v>
      </c>
      <c r="M86" s="129">
        <v>4</v>
      </c>
      <c r="N86" s="128">
        <v>106</v>
      </c>
      <c r="O86" s="129">
        <v>0</v>
      </c>
      <c r="P86" s="128">
        <v>124</v>
      </c>
      <c r="Q86" s="129">
        <v>0</v>
      </c>
      <c r="R86" s="128">
        <v>424</v>
      </c>
      <c r="S86" s="129">
        <v>4</v>
      </c>
      <c r="T86" s="128">
        <v>2018</v>
      </c>
      <c r="U86" s="129">
        <v>2016</v>
      </c>
    </row>
    <row r="87" spans="1:21" x14ac:dyDescent="0.3">
      <c r="A87" s="128" t="s">
        <v>2326</v>
      </c>
      <c r="B87" t="s">
        <v>2345</v>
      </c>
      <c r="C87" t="s">
        <v>2310</v>
      </c>
      <c r="D87">
        <v>2017</v>
      </c>
      <c r="E87" s="129" t="s">
        <v>2311</v>
      </c>
      <c r="F87" s="128">
        <v>238</v>
      </c>
      <c r="G87">
        <v>0</v>
      </c>
      <c r="H87">
        <v>0</v>
      </c>
      <c r="I87" s="129">
        <v>0</v>
      </c>
      <c r="J87" s="128">
        <v>211</v>
      </c>
      <c r="K87">
        <v>5</v>
      </c>
      <c r="L87">
        <v>5</v>
      </c>
      <c r="M87" s="129">
        <v>0</v>
      </c>
      <c r="N87" s="128">
        <v>202</v>
      </c>
      <c r="O87" s="129">
        <v>34</v>
      </c>
      <c r="P87" s="128">
        <v>258</v>
      </c>
      <c r="Q87" s="129">
        <v>9</v>
      </c>
      <c r="R87" s="128">
        <v>909</v>
      </c>
      <c r="S87" s="129">
        <v>48</v>
      </c>
      <c r="T87" s="128">
        <v>2017</v>
      </c>
      <c r="U87" s="129">
        <v>2016</v>
      </c>
    </row>
    <row r="88" spans="1:21" x14ac:dyDescent="0.3">
      <c r="A88" s="128" t="s">
        <v>2326</v>
      </c>
      <c r="B88" t="s">
        <v>2345</v>
      </c>
      <c r="C88" t="s">
        <v>2312</v>
      </c>
      <c r="D88">
        <v>2018</v>
      </c>
      <c r="E88" s="129" t="s">
        <v>2311</v>
      </c>
      <c r="F88" s="128">
        <v>238</v>
      </c>
      <c r="G88">
        <v>0</v>
      </c>
      <c r="H88">
        <v>0</v>
      </c>
      <c r="I88" s="129">
        <v>0</v>
      </c>
      <c r="J88" s="128">
        <v>211</v>
      </c>
      <c r="K88">
        <v>1</v>
      </c>
      <c r="L88">
        <v>0</v>
      </c>
      <c r="M88" s="129">
        <v>1</v>
      </c>
      <c r="N88" s="128">
        <v>202</v>
      </c>
      <c r="O88" s="129">
        <v>37</v>
      </c>
      <c r="P88" s="128">
        <v>258</v>
      </c>
      <c r="Q88" s="129">
        <v>58</v>
      </c>
      <c r="R88" s="128">
        <v>909</v>
      </c>
      <c r="S88" s="129">
        <v>96</v>
      </c>
      <c r="T88" s="128">
        <v>2018</v>
      </c>
      <c r="U88" s="129">
        <v>2016</v>
      </c>
    </row>
    <row r="89" spans="1:21" x14ac:dyDescent="0.3">
      <c r="A89" s="128" t="s">
        <v>2326</v>
      </c>
      <c r="B89" t="s">
        <v>2345</v>
      </c>
      <c r="C89" t="s">
        <v>2312</v>
      </c>
      <c r="D89">
        <v>2019</v>
      </c>
      <c r="E89" s="129" t="s">
        <v>2311</v>
      </c>
      <c r="F89" s="128">
        <v>238</v>
      </c>
      <c r="G89">
        <v>1</v>
      </c>
      <c r="H89">
        <v>0</v>
      </c>
      <c r="I89" s="129">
        <v>1</v>
      </c>
      <c r="J89" s="128">
        <v>211</v>
      </c>
      <c r="K89">
        <v>7</v>
      </c>
      <c r="L89">
        <v>6</v>
      </c>
      <c r="M89" s="129">
        <v>1</v>
      </c>
      <c r="N89" s="128">
        <v>202</v>
      </c>
      <c r="O89" s="129">
        <v>58</v>
      </c>
      <c r="P89" s="128">
        <v>258</v>
      </c>
      <c r="Q89" s="129">
        <v>12</v>
      </c>
      <c r="R89" s="128">
        <v>909</v>
      </c>
      <c r="S89" s="129">
        <v>78</v>
      </c>
      <c r="T89" s="128">
        <v>2019</v>
      </c>
      <c r="U89" s="129">
        <v>2016</v>
      </c>
    </row>
    <row r="90" spans="1:21" x14ac:dyDescent="0.3">
      <c r="A90" s="128" t="s">
        <v>2308</v>
      </c>
      <c r="B90" t="s">
        <v>2346</v>
      </c>
      <c r="C90" t="s">
        <v>2310</v>
      </c>
      <c r="D90">
        <v>2015</v>
      </c>
      <c r="E90" s="129" t="s">
        <v>2311</v>
      </c>
      <c r="F90" s="128">
        <v>4888</v>
      </c>
      <c r="G90">
        <v>0</v>
      </c>
      <c r="H90">
        <v>0</v>
      </c>
      <c r="I90" s="129">
        <v>0</v>
      </c>
      <c r="J90" s="128">
        <v>3107</v>
      </c>
      <c r="K90">
        <v>0</v>
      </c>
      <c r="L90">
        <v>0</v>
      </c>
      <c r="M90" s="129">
        <v>0</v>
      </c>
      <c r="N90" s="128">
        <v>3126</v>
      </c>
      <c r="O90" s="129">
        <v>0</v>
      </c>
      <c r="P90" s="128">
        <v>10462</v>
      </c>
      <c r="Q90" s="129">
        <v>0</v>
      </c>
      <c r="R90" s="128">
        <v>21583</v>
      </c>
      <c r="S90" s="129">
        <v>0</v>
      </c>
      <c r="T90" s="128">
        <v>2016</v>
      </c>
      <c r="U90" s="129">
        <v>2016</v>
      </c>
    </row>
    <row r="91" spans="1:21" x14ac:dyDescent="0.3">
      <c r="A91" s="128" t="s">
        <v>2308</v>
      </c>
      <c r="B91" t="s">
        <v>2346</v>
      </c>
      <c r="C91" t="s">
        <v>2310</v>
      </c>
      <c r="D91">
        <v>2016</v>
      </c>
      <c r="E91" s="129" t="s">
        <v>2311</v>
      </c>
      <c r="F91" s="128">
        <v>4888</v>
      </c>
      <c r="G91">
        <v>103</v>
      </c>
      <c r="H91">
        <v>103</v>
      </c>
      <c r="I91" s="129">
        <v>0</v>
      </c>
      <c r="J91" s="128">
        <v>3107</v>
      </c>
      <c r="K91">
        <v>57</v>
      </c>
      <c r="L91">
        <v>57</v>
      </c>
      <c r="M91" s="129">
        <v>0</v>
      </c>
      <c r="N91" s="128">
        <v>3126</v>
      </c>
      <c r="O91" s="129">
        <v>0</v>
      </c>
      <c r="P91" s="128">
        <v>10462</v>
      </c>
      <c r="Q91" s="129">
        <v>3</v>
      </c>
      <c r="R91" s="128">
        <v>21583</v>
      </c>
      <c r="S91" s="129">
        <v>163</v>
      </c>
      <c r="T91" s="128">
        <v>2016</v>
      </c>
      <c r="U91" s="129">
        <v>2016</v>
      </c>
    </row>
    <row r="92" spans="1:21" x14ac:dyDescent="0.3">
      <c r="A92" s="128" t="s">
        <v>2308</v>
      </c>
      <c r="B92" t="s">
        <v>2346</v>
      </c>
      <c r="C92" t="s">
        <v>2310</v>
      </c>
      <c r="D92">
        <v>2017</v>
      </c>
      <c r="E92" s="129" t="s">
        <v>2311</v>
      </c>
      <c r="F92" s="128">
        <v>4888</v>
      </c>
      <c r="G92">
        <v>0</v>
      </c>
      <c r="H92">
        <v>0</v>
      </c>
      <c r="I92" s="129">
        <v>0</v>
      </c>
      <c r="J92" s="128">
        <v>3107</v>
      </c>
      <c r="K92">
        <v>0</v>
      </c>
      <c r="L92">
        <v>0</v>
      </c>
      <c r="M92" s="129">
        <v>0</v>
      </c>
      <c r="N92" s="128">
        <v>3126</v>
      </c>
      <c r="O92" s="129">
        <v>0</v>
      </c>
      <c r="P92" s="128">
        <v>10462</v>
      </c>
      <c r="Q92" s="129">
        <v>0</v>
      </c>
      <c r="R92" s="128">
        <v>21583</v>
      </c>
      <c r="S92" s="129">
        <v>0</v>
      </c>
      <c r="T92" s="128">
        <v>2017</v>
      </c>
      <c r="U92" s="129">
        <v>2016</v>
      </c>
    </row>
    <row r="93" spans="1:21" x14ac:dyDescent="0.3">
      <c r="A93" s="128" t="s">
        <v>2308</v>
      </c>
      <c r="B93" t="s">
        <v>2346</v>
      </c>
      <c r="C93" t="s">
        <v>2312</v>
      </c>
      <c r="D93">
        <v>2018</v>
      </c>
      <c r="E93" s="129" t="s">
        <v>2311</v>
      </c>
      <c r="F93" s="128">
        <v>4888</v>
      </c>
      <c r="G93">
        <v>0</v>
      </c>
      <c r="H93">
        <v>0</v>
      </c>
      <c r="I93" s="129">
        <v>0</v>
      </c>
      <c r="J93" s="128">
        <v>3107</v>
      </c>
      <c r="K93">
        <v>0</v>
      </c>
      <c r="L93">
        <v>0</v>
      </c>
      <c r="M93" s="129">
        <v>0</v>
      </c>
      <c r="N93" s="128">
        <v>3126</v>
      </c>
      <c r="O93" s="129">
        <v>0</v>
      </c>
      <c r="P93" s="128">
        <v>10462</v>
      </c>
      <c r="Q93" s="129">
        <v>0</v>
      </c>
      <c r="R93" s="128">
        <v>21583</v>
      </c>
      <c r="S93" s="129">
        <v>0</v>
      </c>
      <c r="T93" s="128">
        <v>2018</v>
      </c>
      <c r="U93" s="129">
        <v>2016</v>
      </c>
    </row>
    <row r="94" spans="1:21" x14ac:dyDescent="0.3">
      <c r="A94" s="128" t="s">
        <v>2308</v>
      </c>
      <c r="B94" t="s">
        <v>2346</v>
      </c>
      <c r="C94" t="s">
        <v>2312</v>
      </c>
      <c r="D94">
        <v>2019</v>
      </c>
      <c r="E94" s="129" t="s">
        <v>2311</v>
      </c>
      <c r="F94" s="128">
        <v>4888</v>
      </c>
      <c r="G94">
        <v>0</v>
      </c>
      <c r="H94">
        <v>0</v>
      </c>
      <c r="I94" s="129">
        <v>0</v>
      </c>
      <c r="J94" s="128">
        <v>3107</v>
      </c>
      <c r="K94">
        <v>77</v>
      </c>
      <c r="L94">
        <v>0</v>
      </c>
      <c r="M94" s="129">
        <v>77</v>
      </c>
      <c r="N94" s="128">
        <v>3126</v>
      </c>
      <c r="O94" s="129">
        <v>117</v>
      </c>
      <c r="P94" s="128">
        <v>10462</v>
      </c>
      <c r="Q94" s="129">
        <v>130</v>
      </c>
      <c r="R94" s="128">
        <v>21583</v>
      </c>
      <c r="S94" s="129">
        <v>324</v>
      </c>
      <c r="T94" s="128">
        <v>2019</v>
      </c>
      <c r="U94" s="129">
        <v>2016</v>
      </c>
    </row>
    <row r="95" spans="1:21" x14ac:dyDescent="0.3">
      <c r="A95" s="128" t="s">
        <v>2317</v>
      </c>
      <c r="B95" t="s">
        <v>2347</v>
      </c>
      <c r="C95" t="s">
        <v>2319</v>
      </c>
      <c r="D95">
        <v>2017</v>
      </c>
      <c r="E95" s="129" t="s">
        <v>2311</v>
      </c>
      <c r="F95" s="128">
        <v>186</v>
      </c>
      <c r="G95">
        <v>0</v>
      </c>
      <c r="H95">
        <v>0</v>
      </c>
      <c r="I95" s="129">
        <v>0</v>
      </c>
      <c r="J95" s="128">
        <v>138</v>
      </c>
      <c r="K95">
        <v>8</v>
      </c>
      <c r="L95">
        <v>8</v>
      </c>
      <c r="M95" s="129">
        <v>0</v>
      </c>
      <c r="N95" s="128">
        <v>147</v>
      </c>
      <c r="O95" s="129">
        <v>1</v>
      </c>
      <c r="P95" s="128">
        <v>347</v>
      </c>
      <c r="Q95" s="129">
        <v>8</v>
      </c>
      <c r="R95" s="128">
        <v>818</v>
      </c>
      <c r="S95" s="129">
        <v>17</v>
      </c>
      <c r="T95" s="128">
        <v>2017</v>
      </c>
      <c r="U95" s="129">
        <v>2016</v>
      </c>
    </row>
    <row r="96" spans="1:21" x14ac:dyDescent="0.3">
      <c r="A96" s="128" t="s">
        <v>2317</v>
      </c>
      <c r="B96" t="s">
        <v>2347</v>
      </c>
      <c r="C96" t="s">
        <v>2320</v>
      </c>
      <c r="D96">
        <v>2018</v>
      </c>
      <c r="E96" s="129" t="s">
        <v>2311</v>
      </c>
      <c r="F96" s="128">
        <v>186</v>
      </c>
      <c r="G96">
        <v>0</v>
      </c>
      <c r="H96">
        <v>0</v>
      </c>
      <c r="I96" s="129">
        <v>0</v>
      </c>
      <c r="J96" s="128">
        <v>138</v>
      </c>
      <c r="K96">
        <v>11</v>
      </c>
      <c r="L96">
        <v>0</v>
      </c>
      <c r="M96" s="129">
        <v>11</v>
      </c>
      <c r="N96" s="128">
        <v>147</v>
      </c>
      <c r="O96" s="129">
        <v>1</v>
      </c>
      <c r="P96" s="128">
        <v>347</v>
      </c>
      <c r="Q96" s="129">
        <v>8</v>
      </c>
      <c r="R96" s="128">
        <v>818</v>
      </c>
      <c r="S96" s="129">
        <v>20</v>
      </c>
      <c r="T96" s="128">
        <v>2018</v>
      </c>
      <c r="U96" s="129">
        <v>2016</v>
      </c>
    </row>
    <row r="97" spans="1:21" x14ac:dyDescent="0.3">
      <c r="A97" s="128" t="s">
        <v>2317</v>
      </c>
      <c r="B97" t="s">
        <v>2347</v>
      </c>
      <c r="C97" t="s">
        <v>2320</v>
      </c>
      <c r="D97">
        <v>2019</v>
      </c>
      <c r="E97" s="129" t="s">
        <v>2311</v>
      </c>
      <c r="F97" s="128">
        <v>186</v>
      </c>
      <c r="G97">
        <v>0</v>
      </c>
      <c r="H97">
        <v>0</v>
      </c>
      <c r="I97" s="129">
        <v>0</v>
      </c>
      <c r="J97" s="128">
        <v>138</v>
      </c>
      <c r="K97">
        <v>12</v>
      </c>
      <c r="L97">
        <v>0</v>
      </c>
      <c r="M97" s="129">
        <v>12</v>
      </c>
      <c r="N97" s="128">
        <v>147</v>
      </c>
      <c r="O97" s="129">
        <v>2</v>
      </c>
      <c r="P97" s="128">
        <v>347</v>
      </c>
      <c r="Q97" s="129">
        <v>8</v>
      </c>
      <c r="R97" s="128">
        <v>818</v>
      </c>
      <c r="S97" s="129">
        <v>22</v>
      </c>
      <c r="T97" s="128">
        <v>2019</v>
      </c>
      <c r="U97" s="129">
        <v>2016</v>
      </c>
    </row>
    <row r="98" spans="1:21" x14ac:dyDescent="0.3">
      <c r="A98" s="128" t="s">
        <v>2326</v>
      </c>
      <c r="B98" t="s">
        <v>2348</v>
      </c>
      <c r="C98" t="s">
        <v>2310</v>
      </c>
      <c r="D98">
        <v>2017</v>
      </c>
      <c r="E98" s="129" t="s">
        <v>2311</v>
      </c>
      <c r="F98" s="128">
        <v>113</v>
      </c>
      <c r="G98">
        <v>0</v>
      </c>
      <c r="H98">
        <v>0</v>
      </c>
      <c r="I98" s="129">
        <v>0</v>
      </c>
      <c r="J98" s="128">
        <v>70</v>
      </c>
      <c r="K98">
        <v>0</v>
      </c>
      <c r="L98">
        <v>0</v>
      </c>
      <c r="M98" s="129">
        <v>0</v>
      </c>
      <c r="N98" s="128">
        <v>60</v>
      </c>
      <c r="O98" s="129">
        <v>19</v>
      </c>
      <c r="P98" s="128">
        <v>131</v>
      </c>
      <c r="Q98" s="129">
        <v>0</v>
      </c>
      <c r="R98" s="128">
        <v>374</v>
      </c>
      <c r="S98" s="129">
        <v>19</v>
      </c>
      <c r="T98" s="128">
        <v>2017</v>
      </c>
      <c r="U98" s="129">
        <v>2016</v>
      </c>
    </row>
    <row r="99" spans="1:21" x14ac:dyDescent="0.3">
      <c r="A99" s="128" t="s">
        <v>2326</v>
      </c>
      <c r="B99" t="s">
        <v>2348</v>
      </c>
      <c r="C99" t="s">
        <v>2312</v>
      </c>
      <c r="D99">
        <v>2018</v>
      </c>
      <c r="E99" s="129" t="s">
        <v>2311</v>
      </c>
      <c r="F99" s="128">
        <v>113</v>
      </c>
      <c r="G99">
        <v>0</v>
      </c>
      <c r="H99">
        <v>0</v>
      </c>
      <c r="I99" s="129">
        <v>0</v>
      </c>
      <c r="J99" s="128">
        <v>70</v>
      </c>
      <c r="K99">
        <v>0</v>
      </c>
      <c r="L99">
        <v>0</v>
      </c>
      <c r="M99" s="129">
        <v>0</v>
      </c>
      <c r="N99" s="128">
        <v>60</v>
      </c>
      <c r="O99" s="129">
        <v>0</v>
      </c>
      <c r="P99" s="128">
        <v>131</v>
      </c>
      <c r="Q99" s="129">
        <v>0</v>
      </c>
      <c r="R99" s="128">
        <v>374</v>
      </c>
      <c r="S99" s="129">
        <v>0</v>
      </c>
      <c r="T99" s="128">
        <v>2018</v>
      </c>
      <c r="U99" s="129">
        <v>2016</v>
      </c>
    </row>
    <row r="100" spans="1:21" x14ac:dyDescent="0.3">
      <c r="A100" s="128" t="s">
        <v>2326</v>
      </c>
      <c r="B100" t="s">
        <v>2348</v>
      </c>
      <c r="C100" t="s">
        <v>2312</v>
      </c>
      <c r="D100">
        <v>2019</v>
      </c>
      <c r="E100" s="129" t="s">
        <v>2311</v>
      </c>
      <c r="F100" s="128">
        <v>113</v>
      </c>
      <c r="G100">
        <v>12</v>
      </c>
      <c r="H100">
        <v>0</v>
      </c>
      <c r="I100" s="129">
        <v>12</v>
      </c>
      <c r="J100" s="128">
        <v>70</v>
      </c>
      <c r="K100">
        <v>39</v>
      </c>
      <c r="L100">
        <v>35</v>
      </c>
      <c r="M100" s="129">
        <v>4</v>
      </c>
      <c r="N100" s="128">
        <v>60</v>
      </c>
      <c r="O100" s="129">
        <v>3</v>
      </c>
      <c r="P100" s="128">
        <v>131</v>
      </c>
      <c r="Q100" s="129">
        <v>62</v>
      </c>
      <c r="R100" s="128">
        <v>374</v>
      </c>
      <c r="S100" s="129">
        <v>116</v>
      </c>
      <c r="T100" s="128">
        <v>2019</v>
      </c>
      <c r="U100" s="129">
        <v>2016</v>
      </c>
    </row>
    <row r="101" spans="1:21" x14ac:dyDescent="0.3">
      <c r="A101" s="128" t="s">
        <v>2334</v>
      </c>
      <c r="B101" t="s">
        <v>2349</v>
      </c>
      <c r="C101" t="s">
        <v>2310</v>
      </c>
      <c r="D101">
        <v>2015</v>
      </c>
      <c r="E101" s="129" t="s">
        <v>2311</v>
      </c>
      <c r="F101" s="128">
        <v>1019</v>
      </c>
      <c r="G101">
        <v>0</v>
      </c>
      <c r="H101">
        <v>0</v>
      </c>
      <c r="I101" s="129">
        <v>0</v>
      </c>
      <c r="J101" s="128">
        <v>759</v>
      </c>
      <c r="K101">
        <v>0</v>
      </c>
      <c r="L101">
        <v>0</v>
      </c>
      <c r="M101" s="129">
        <v>0</v>
      </c>
      <c r="N101" s="128">
        <v>957</v>
      </c>
      <c r="O101" s="129">
        <v>0</v>
      </c>
      <c r="P101" s="128">
        <v>2421</v>
      </c>
      <c r="Q101" s="129">
        <v>343</v>
      </c>
      <c r="R101" s="128">
        <v>5156</v>
      </c>
      <c r="S101" s="129">
        <v>343</v>
      </c>
      <c r="T101" s="128">
        <v>2016</v>
      </c>
      <c r="U101" s="129">
        <v>2016</v>
      </c>
    </row>
    <row r="102" spans="1:21" x14ac:dyDescent="0.3">
      <c r="A102" s="128" t="s">
        <v>2334</v>
      </c>
      <c r="B102" t="s">
        <v>2349</v>
      </c>
      <c r="C102" t="s">
        <v>2310</v>
      </c>
      <c r="D102">
        <v>2016</v>
      </c>
      <c r="E102" s="129" t="s">
        <v>2311</v>
      </c>
      <c r="F102" s="128">
        <v>1019</v>
      </c>
      <c r="G102">
        <v>0</v>
      </c>
      <c r="H102">
        <v>0</v>
      </c>
      <c r="I102" s="129">
        <v>0</v>
      </c>
      <c r="J102" s="128">
        <v>759</v>
      </c>
      <c r="K102">
        <v>0</v>
      </c>
      <c r="L102">
        <v>0</v>
      </c>
      <c r="M102" s="129">
        <v>0</v>
      </c>
      <c r="N102" s="128">
        <v>957</v>
      </c>
      <c r="O102" s="129">
        <v>0</v>
      </c>
      <c r="P102" s="128">
        <v>2421</v>
      </c>
      <c r="Q102" s="129">
        <v>170</v>
      </c>
      <c r="R102" s="128">
        <v>5156</v>
      </c>
      <c r="S102" s="129">
        <v>170</v>
      </c>
      <c r="T102" s="128">
        <v>2016</v>
      </c>
      <c r="U102" s="129">
        <v>2016</v>
      </c>
    </row>
    <row r="103" spans="1:21" x14ac:dyDescent="0.3">
      <c r="A103" s="128" t="s">
        <v>2334</v>
      </c>
      <c r="B103" t="s">
        <v>2349</v>
      </c>
      <c r="C103" t="s">
        <v>2310</v>
      </c>
      <c r="D103">
        <v>2017</v>
      </c>
      <c r="E103" s="129" t="s">
        <v>2311</v>
      </c>
      <c r="F103" s="128">
        <v>1019</v>
      </c>
      <c r="G103">
        <v>0</v>
      </c>
      <c r="H103">
        <v>0</v>
      </c>
      <c r="I103" s="129">
        <v>0</v>
      </c>
      <c r="J103" s="128">
        <v>759</v>
      </c>
      <c r="K103">
        <v>0</v>
      </c>
      <c r="L103">
        <v>0</v>
      </c>
      <c r="M103" s="129">
        <v>0</v>
      </c>
      <c r="N103" s="128">
        <v>957</v>
      </c>
      <c r="O103" s="129">
        <v>0</v>
      </c>
      <c r="P103" s="128">
        <v>2421</v>
      </c>
      <c r="Q103" s="129">
        <v>297</v>
      </c>
      <c r="R103" s="128">
        <v>5156</v>
      </c>
      <c r="S103" s="129">
        <v>297</v>
      </c>
      <c r="T103" s="128">
        <v>2017</v>
      </c>
      <c r="U103" s="129">
        <v>2016</v>
      </c>
    </row>
    <row r="104" spans="1:21" x14ac:dyDescent="0.3">
      <c r="A104" s="128" t="s">
        <v>2334</v>
      </c>
      <c r="B104" t="s">
        <v>2349</v>
      </c>
      <c r="C104" t="s">
        <v>2312</v>
      </c>
      <c r="D104">
        <v>2018</v>
      </c>
      <c r="E104" s="129" t="s">
        <v>2311</v>
      </c>
      <c r="F104" s="128">
        <v>1019</v>
      </c>
      <c r="G104">
        <v>0</v>
      </c>
      <c r="H104">
        <v>0</v>
      </c>
      <c r="I104" s="129">
        <v>0</v>
      </c>
      <c r="J104" s="128">
        <v>759</v>
      </c>
      <c r="K104">
        <v>0</v>
      </c>
      <c r="L104">
        <v>0</v>
      </c>
      <c r="M104" s="129">
        <v>0</v>
      </c>
      <c r="N104" s="128">
        <v>957</v>
      </c>
      <c r="O104" s="129">
        <v>0</v>
      </c>
      <c r="P104" s="128">
        <v>2421</v>
      </c>
      <c r="Q104" s="129">
        <v>383</v>
      </c>
      <c r="R104" s="128">
        <v>5156</v>
      </c>
      <c r="S104" s="129">
        <v>383</v>
      </c>
      <c r="T104" s="128">
        <v>2018</v>
      </c>
      <c r="U104" s="129">
        <v>2016</v>
      </c>
    </row>
    <row r="105" spans="1:21" x14ac:dyDescent="0.3">
      <c r="A105" s="128" t="s">
        <v>2334</v>
      </c>
      <c r="B105" t="s">
        <v>2349</v>
      </c>
      <c r="C105" t="s">
        <v>2312</v>
      </c>
      <c r="D105">
        <v>2019</v>
      </c>
      <c r="E105" s="129" t="s">
        <v>2311</v>
      </c>
      <c r="F105" s="128">
        <v>1019</v>
      </c>
      <c r="G105">
        <v>0</v>
      </c>
      <c r="H105">
        <v>0</v>
      </c>
      <c r="I105" s="129">
        <v>0</v>
      </c>
      <c r="J105" s="128">
        <v>759</v>
      </c>
      <c r="K105">
        <v>0</v>
      </c>
      <c r="L105">
        <v>0</v>
      </c>
      <c r="M105" s="129">
        <v>0</v>
      </c>
      <c r="N105" s="128">
        <v>957</v>
      </c>
      <c r="O105" s="129">
        <v>0</v>
      </c>
      <c r="P105" s="128">
        <v>2421</v>
      </c>
      <c r="Q105" s="129">
        <v>389</v>
      </c>
      <c r="R105" s="128">
        <v>5156</v>
      </c>
      <c r="S105" s="129">
        <v>389</v>
      </c>
      <c r="T105" s="128">
        <v>2019</v>
      </c>
      <c r="U105" s="129">
        <v>2016</v>
      </c>
    </row>
    <row r="106" spans="1:21" x14ac:dyDescent="0.3">
      <c r="A106" s="128" t="s">
        <v>2317</v>
      </c>
      <c r="B106" t="s">
        <v>2350</v>
      </c>
      <c r="C106" t="s">
        <v>2320</v>
      </c>
      <c r="D106">
        <v>2018</v>
      </c>
      <c r="E106" s="129" t="s">
        <v>2311</v>
      </c>
      <c r="F106" s="128">
        <v>677</v>
      </c>
      <c r="G106">
        <v>0</v>
      </c>
      <c r="H106">
        <v>0</v>
      </c>
      <c r="I106" s="129">
        <v>0</v>
      </c>
      <c r="J106" s="128">
        <v>507</v>
      </c>
      <c r="K106">
        <v>0</v>
      </c>
      <c r="L106">
        <v>0</v>
      </c>
      <c r="M106" s="129">
        <v>0</v>
      </c>
      <c r="N106" s="128">
        <v>534</v>
      </c>
      <c r="O106" s="129">
        <v>8</v>
      </c>
      <c r="P106" s="128">
        <v>1267</v>
      </c>
      <c r="Q106" s="129">
        <v>0</v>
      </c>
      <c r="R106" s="128">
        <v>2985</v>
      </c>
      <c r="S106" s="129">
        <v>8</v>
      </c>
      <c r="T106" s="128">
        <v>2018</v>
      </c>
      <c r="U106" s="129">
        <v>2016</v>
      </c>
    </row>
    <row r="107" spans="1:21" x14ac:dyDescent="0.3">
      <c r="A107" s="128" t="s">
        <v>2317</v>
      </c>
      <c r="B107" t="s">
        <v>2350</v>
      </c>
      <c r="C107" t="s">
        <v>2320</v>
      </c>
      <c r="D107">
        <v>2019</v>
      </c>
      <c r="E107" s="129" t="s">
        <v>2311</v>
      </c>
      <c r="F107" s="128">
        <v>677</v>
      </c>
      <c r="G107">
        <v>0</v>
      </c>
      <c r="H107">
        <v>0</v>
      </c>
      <c r="I107" s="129">
        <v>0</v>
      </c>
      <c r="J107" s="128">
        <v>507</v>
      </c>
      <c r="K107">
        <v>0</v>
      </c>
      <c r="L107">
        <v>0</v>
      </c>
      <c r="M107" s="129">
        <v>0</v>
      </c>
      <c r="N107" s="128">
        <v>534</v>
      </c>
      <c r="O107" s="129">
        <v>26</v>
      </c>
      <c r="P107" s="128">
        <v>1267</v>
      </c>
      <c r="Q107" s="129">
        <v>119</v>
      </c>
      <c r="R107" s="128">
        <v>2985</v>
      </c>
      <c r="S107" s="129">
        <v>145</v>
      </c>
      <c r="T107" s="128">
        <v>2019</v>
      </c>
      <c r="U107" s="129">
        <v>2016</v>
      </c>
    </row>
    <row r="108" spans="1:21" x14ac:dyDescent="0.3">
      <c r="A108" s="128" t="s">
        <v>2331</v>
      </c>
      <c r="B108" t="s">
        <v>2351</v>
      </c>
      <c r="C108" t="s">
        <v>2310</v>
      </c>
      <c r="D108">
        <v>2015</v>
      </c>
      <c r="E108" s="129" t="s">
        <v>2311</v>
      </c>
      <c r="F108" s="128">
        <v>80</v>
      </c>
      <c r="G108">
        <v>4</v>
      </c>
      <c r="H108">
        <v>4</v>
      </c>
      <c r="I108" s="129">
        <v>0</v>
      </c>
      <c r="J108" s="128">
        <v>80</v>
      </c>
      <c r="K108">
        <v>28</v>
      </c>
      <c r="L108">
        <v>27</v>
      </c>
      <c r="M108" s="129">
        <v>1</v>
      </c>
      <c r="N108" s="128">
        <v>82</v>
      </c>
      <c r="O108" s="129">
        <v>7</v>
      </c>
      <c r="P108" s="128">
        <v>348</v>
      </c>
      <c r="Q108" s="129">
        <v>9</v>
      </c>
      <c r="R108" s="128">
        <v>590</v>
      </c>
      <c r="S108" s="129">
        <v>48</v>
      </c>
      <c r="T108" s="128">
        <v>2016</v>
      </c>
      <c r="U108" s="129">
        <v>2016</v>
      </c>
    </row>
    <row r="109" spans="1:21" x14ac:dyDescent="0.3">
      <c r="A109" s="128" t="s">
        <v>2331</v>
      </c>
      <c r="B109" t="s">
        <v>2351</v>
      </c>
      <c r="C109" t="s">
        <v>2310</v>
      </c>
      <c r="D109">
        <v>2016</v>
      </c>
      <c r="E109" s="129" t="s">
        <v>2311</v>
      </c>
      <c r="F109" s="128">
        <v>80</v>
      </c>
      <c r="G109">
        <v>3</v>
      </c>
      <c r="H109">
        <v>3</v>
      </c>
      <c r="I109" s="129">
        <v>0</v>
      </c>
      <c r="J109" s="128">
        <v>80</v>
      </c>
      <c r="K109">
        <v>20</v>
      </c>
      <c r="L109">
        <v>20</v>
      </c>
      <c r="M109" s="129">
        <v>0</v>
      </c>
      <c r="N109" s="128">
        <v>82</v>
      </c>
      <c r="O109" s="129">
        <v>0</v>
      </c>
      <c r="P109" s="128">
        <v>348</v>
      </c>
      <c r="Q109" s="129">
        <v>1</v>
      </c>
      <c r="R109" s="128">
        <v>590</v>
      </c>
      <c r="S109" s="129">
        <v>24</v>
      </c>
      <c r="T109" s="128">
        <v>2016</v>
      </c>
      <c r="U109" s="129">
        <v>2016</v>
      </c>
    </row>
    <row r="110" spans="1:21" x14ac:dyDescent="0.3">
      <c r="A110" s="128" t="s">
        <v>2331</v>
      </c>
      <c r="B110" t="s">
        <v>2351</v>
      </c>
      <c r="C110" t="s">
        <v>2310</v>
      </c>
      <c r="D110">
        <v>2017</v>
      </c>
      <c r="E110" s="129" t="s">
        <v>2311</v>
      </c>
      <c r="F110" s="128">
        <v>80</v>
      </c>
      <c r="G110">
        <v>33</v>
      </c>
      <c r="H110">
        <v>32</v>
      </c>
      <c r="I110" s="129">
        <v>1</v>
      </c>
      <c r="J110" s="128">
        <v>80</v>
      </c>
      <c r="K110">
        <v>19</v>
      </c>
      <c r="L110">
        <v>18</v>
      </c>
      <c r="M110" s="129">
        <v>1</v>
      </c>
      <c r="N110" s="128">
        <v>82</v>
      </c>
      <c r="O110" s="129">
        <v>20</v>
      </c>
      <c r="P110" s="128">
        <v>348</v>
      </c>
      <c r="Q110" s="129">
        <v>0</v>
      </c>
      <c r="R110" s="128">
        <v>590</v>
      </c>
      <c r="S110" s="129">
        <v>72</v>
      </c>
      <c r="T110" s="128">
        <v>2017</v>
      </c>
      <c r="U110" s="129">
        <v>2016</v>
      </c>
    </row>
    <row r="111" spans="1:21" x14ac:dyDescent="0.3">
      <c r="A111" s="128" t="s">
        <v>2331</v>
      </c>
      <c r="B111" t="s">
        <v>2351</v>
      </c>
      <c r="C111" t="s">
        <v>2312</v>
      </c>
      <c r="D111">
        <v>2018</v>
      </c>
      <c r="E111" s="129" t="s">
        <v>2311</v>
      </c>
      <c r="F111" s="128">
        <v>80</v>
      </c>
      <c r="G111">
        <v>0</v>
      </c>
      <c r="H111">
        <v>0</v>
      </c>
      <c r="I111" s="129">
        <v>0</v>
      </c>
      <c r="J111" s="128">
        <v>80</v>
      </c>
      <c r="K111">
        <v>1</v>
      </c>
      <c r="L111">
        <v>0</v>
      </c>
      <c r="M111" s="129">
        <v>1</v>
      </c>
      <c r="N111" s="128">
        <v>82</v>
      </c>
      <c r="O111" s="129">
        <v>20</v>
      </c>
      <c r="P111" s="128">
        <v>348</v>
      </c>
      <c r="Q111" s="129">
        <v>0</v>
      </c>
      <c r="R111" s="128">
        <v>590</v>
      </c>
      <c r="S111" s="129">
        <v>21</v>
      </c>
      <c r="T111" s="128">
        <v>2018</v>
      </c>
      <c r="U111" s="129">
        <v>2016</v>
      </c>
    </row>
    <row r="112" spans="1:21" x14ac:dyDescent="0.3">
      <c r="A112" s="128" t="s">
        <v>2331</v>
      </c>
      <c r="B112" t="s">
        <v>2351</v>
      </c>
      <c r="C112" t="s">
        <v>2312</v>
      </c>
      <c r="D112">
        <v>2019</v>
      </c>
      <c r="E112" s="129" t="s">
        <v>2311</v>
      </c>
      <c r="F112" s="128">
        <v>80</v>
      </c>
      <c r="G112">
        <v>0</v>
      </c>
      <c r="H112">
        <v>0</v>
      </c>
      <c r="I112" s="129">
        <v>0</v>
      </c>
      <c r="J112" s="128">
        <v>80</v>
      </c>
      <c r="K112">
        <v>0</v>
      </c>
      <c r="L112">
        <v>0</v>
      </c>
      <c r="M112" s="129">
        <v>0</v>
      </c>
      <c r="N112" s="128">
        <v>82</v>
      </c>
      <c r="O112" s="129">
        <v>6</v>
      </c>
      <c r="P112" s="128">
        <v>348</v>
      </c>
      <c r="Q112" s="129">
        <v>0</v>
      </c>
      <c r="R112" s="128">
        <v>590</v>
      </c>
      <c r="S112" s="129">
        <v>6</v>
      </c>
      <c r="T112" s="128">
        <v>2019</v>
      </c>
      <c r="U112" s="129">
        <v>2016</v>
      </c>
    </row>
    <row r="113" spans="1:21" x14ac:dyDescent="0.3">
      <c r="A113" s="128" t="s">
        <v>2313</v>
      </c>
      <c r="B113" t="s">
        <v>2352</v>
      </c>
      <c r="C113" t="s">
        <v>2315</v>
      </c>
      <c r="D113">
        <v>2016</v>
      </c>
      <c r="E113" s="129" t="s">
        <v>2311</v>
      </c>
      <c r="F113" s="128">
        <v>249</v>
      </c>
      <c r="G113">
        <v>0</v>
      </c>
      <c r="H113">
        <v>0</v>
      </c>
      <c r="I113" s="129">
        <v>0</v>
      </c>
      <c r="J113" s="128">
        <v>178</v>
      </c>
      <c r="K113">
        <v>0</v>
      </c>
      <c r="L113">
        <v>0</v>
      </c>
      <c r="M113" s="129">
        <v>0</v>
      </c>
      <c r="N113" s="128">
        <v>163</v>
      </c>
      <c r="O113" s="129">
        <v>0</v>
      </c>
      <c r="P113" s="128">
        <v>435</v>
      </c>
      <c r="Q113" s="129">
        <v>34</v>
      </c>
      <c r="R113" s="128">
        <v>1025</v>
      </c>
      <c r="S113" s="129">
        <v>34</v>
      </c>
      <c r="T113" s="128">
        <v>2016</v>
      </c>
      <c r="U113" s="129">
        <v>2016</v>
      </c>
    </row>
    <row r="114" spans="1:21" x14ac:dyDescent="0.3">
      <c r="A114" s="128" t="s">
        <v>2313</v>
      </c>
      <c r="B114" t="s">
        <v>2352</v>
      </c>
      <c r="C114" t="s">
        <v>2315</v>
      </c>
      <c r="D114">
        <v>2017</v>
      </c>
      <c r="E114" s="129" t="s">
        <v>2311</v>
      </c>
      <c r="F114" s="128">
        <v>249</v>
      </c>
      <c r="G114">
        <v>0</v>
      </c>
      <c r="H114">
        <v>0</v>
      </c>
      <c r="I114" s="129">
        <v>0</v>
      </c>
      <c r="J114" s="128">
        <v>178</v>
      </c>
      <c r="K114">
        <v>5</v>
      </c>
      <c r="L114">
        <v>5</v>
      </c>
      <c r="M114" s="129">
        <v>0</v>
      </c>
      <c r="N114" s="128">
        <v>163</v>
      </c>
      <c r="O114" s="129">
        <v>0</v>
      </c>
      <c r="P114" s="128">
        <v>435</v>
      </c>
      <c r="Q114" s="129">
        <v>69</v>
      </c>
      <c r="R114" s="128">
        <v>1025</v>
      </c>
      <c r="S114" s="129">
        <v>74</v>
      </c>
      <c r="T114" s="128">
        <v>2017</v>
      </c>
      <c r="U114" s="129">
        <v>2016</v>
      </c>
    </row>
    <row r="115" spans="1:21" x14ac:dyDescent="0.3">
      <c r="A115" s="128" t="s">
        <v>2313</v>
      </c>
      <c r="B115" t="s">
        <v>2352</v>
      </c>
      <c r="C115" t="s">
        <v>2316</v>
      </c>
      <c r="D115">
        <v>2018</v>
      </c>
      <c r="E115" s="129" t="s">
        <v>2311</v>
      </c>
      <c r="F115" s="128">
        <v>249</v>
      </c>
      <c r="G115">
        <v>0</v>
      </c>
      <c r="H115">
        <v>0</v>
      </c>
      <c r="I115" s="129">
        <v>0</v>
      </c>
      <c r="J115" s="128">
        <v>178</v>
      </c>
      <c r="K115">
        <v>0</v>
      </c>
      <c r="L115">
        <v>0</v>
      </c>
      <c r="M115" s="129">
        <v>0</v>
      </c>
      <c r="N115" s="128">
        <v>163</v>
      </c>
      <c r="O115" s="129">
        <v>0</v>
      </c>
      <c r="P115" s="128">
        <v>435</v>
      </c>
      <c r="Q115" s="129">
        <v>24</v>
      </c>
      <c r="R115" s="128">
        <v>1025</v>
      </c>
      <c r="S115" s="129">
        <v>24</v>
      </c>
      <c r="T115" s="128">
        <v>2018</v>
      </c>
      <c r="U115" s="129">
        <v>2016</v>
      </c>
    </row>
    <row r="116" spans="1:21" x14ac:dyDescent="0.3">
      <c r="A116" s="128" t="s">
        <v>2313</v>
      </c>
      <c r="B116" t="s">
        <v>2352</v>
      </c>
      <c r="C116" t="s">
        <v>2316</v>
      </c>
      <c r="D116">
        <v>2019</v>
      </c>
      <c r="E116" s="129" t="s">
        <v>2311</v>
      </c>
      <c r="F116" s="128">
        <v>249</v>
      </c>
      <c r="G116">
        <v>0</v>
      </c>
      <c r="H116">
        <v>0</v>
      </c>
      <c r="I116" s="129">
        <v>0</v>
      </c>
      <c r="J116" s="128">
        <v>178</v>
      </c>
      <c r="K116">
        <v>4</v>
      </c>
      <c r="L116">
        <v>0</v>
      </c>
      <c r="M116" s="129">
        <v>4</v>
      </c>
      <c r="N116" s="128">
        <v>163</v>
      </c>
      <c r="O116" s="129">
        <v>7</v>
      </c>
      <c r="P116" s="128">
        <v>435</v>
      </c>
      <c r="Q116" s="129">
        <v>76</v>
      </c>
      <c r="R116" s="128">
        <v>1025</v>
      </c>
      <c r="S116" s="129">
        <v>87</v>
      </c>
      <c r="T116" s="128">
        <v>2019</v>
      </c>
      <c r="U116" s="129">
        <v>2016</v>
      </c>
    </row>
    <row r="117" spans="1:21" x14ac:dyDescent="0.3">
      <c r="A117" s="128" t="s">
        <v>2334</v>
      </c>
      <c r="B117" t="s">
        <v>2353</v>
      </c>
      <c r="C117" t="s">
        <v>2310</v>
      </c>
      <c r="D117">
        <v>2017</v>
      </c>
      <c r="E117" s="129" t="s">
        <v>2311</v>
      </c>
      <c r="F117" s="128">
        <v>497</v>
      </c>
      <c r="G117">
        <v>52</v>
      </c>
      <c r="H117">
        <v>52</v>
      </c>
      <c r="I117" s="129">
        <v>0</v>
      </c>
      <c r="J117" s="128">
        <v>331</v>
      </c>
      <c r="K117">
        <v>27</v>
      </c>
      <c r="L117">
        <v>27</v>
      </c>
      <c r="M117" s="129">
        <v>0</v>
      </c>
      <c r="N117" s="128">
        <v>333</v>
      </c>
      <c r="O117" s="129">
        <v>0</v>
      </c>
      <c r="P117" s="128">
        <v>770</v>
      </c>
      <c r="Q117" s="129">
        <v>211</v>
      </c>
      <c r="R117" s="128">
        <v>1931</v>
      </c>
      <c r="S117" s="129">
        <v>290</v>
      </c>
      <c r="T117" s="128">
        <v>2017</v>
      </c>
      <c r="U117" s="129">
        <v>2016</v>
      </c>
    </row>
    <row r="118" spans="1:21" x14ac:dyDescent="0.3">
      <c r="A118" s="128" t="s">
        <v>2334</v>
      </c>
      <c r="B118" t="s">
        <v>2353</v>
      </c>
      <c r="C118" t="s">
        <v>2312</v>
      </c>
      <c r="D118">
        <v>2018</v>
      </c>
      <c r="E118" s="129" t="s">
        <v>2311</v>
      </c>
      <c r="F118" s="128">
        <v>497</v>
      </c>
      <c r="G118">
        <v>0</v>
      </c>
      <c r="H118">
        <v>0</v>
      </c>
      <c r="I118" s="129">
        <v>0</v>
      </c>
      <c r="J118" s="128">
        <v>331</v>
      </c>
      <c r="K118">
        <v>0</v>
      </c>
      <c r="L118">
        <v>0</v>
      </c>
      <c r="M118" s="129">
        <v>0</v>
      </c>
      <c r="N118" s="128">
        <v>333</v>
      </c>
      <c r="O118" s="129">
        <v>48</v>
      </c>
      <c r="P118" s="128">
        <v>770</v>
      </c>
      <c r="Q118" s="129">
        <v>170</v>
      </c>
      <c r="R118" s="128">
        <v>1931</v>
      </c>
      <c r="S118" s="129">
        <v>218</v>
      </c>
      <c r="T118" s="128">
        <v>2018</v>
      </c>
      <c r="U118" s="129">
        <v>2016</v>
      </c>
    </row>
    <row r="119" spans="1:21" x14ac:dyDescent="0.3">
      <c r="A119" s="128" t="s">
        <v>2313</v>
      </c>
      <c r="B119" t="s">
        <v>2354</v>
      </c>
      <c r="C119" t="s">
        <v>2315</v>
      </c>
      <c r="D119">
        <v>2016</v>
      </c>
      <c r="E119" s="129" t="s">
        <v>2311</v>
      </c>
      <c r="F119" s="128">
        <v>604</v>
      </c>
      <c r="G119">
        <v>41</v>
      </c>
      <c r="H119">
        <v>41</v>
      </c>
      <c r="I119" s="129">
        <v>0</v>
      </c>
      <c r="J119" s="128">
        <v>431</v>
      </c>
      <c r="K119">
        <v>21</v>
      </c>
      <c r="L119">
        <v>21</v>
      </c>
      <c r="M119" s="129">
        <v>0</v>
      </c>
      <c r="N119" s="128">
        <v>396</v>
      </c>
      <c r="O119" s="129">
        <v>7</v>
      </c>
      <c r="P119" s="128">
        <v>1049</v>
      </c>
      <c r="Q119" s="129">
        <v>0</v>
      </c>
      <c r="R119" s="128">
        <v>2480</v>
      </c>
      <c r="S119" s="129">
        <v>69</v>
      </c>
      <c r="T119" s="128">
        <v>2016</v>
      </c>
      <c r="U119" s="129">
        <v>2016</v>
      </c>
    </row>
    <row r="120" spans="1:21" x14ac:dyDescent="0.3">
      <c r="A120" s="128" t="s">
        <v>2313</v>
      </c>
      <c r="B120" t="s">
        <v>2354</v>
      </c>
      <c r="C120" t="s">
        <v>2315</v>
      </c>
      <c r="D120">
        <v>2017</v>
      </c>
      <c r="E120" s="129" t="s">
        <v>2311</v>
      </c>
      <c r="F120" s="128">
        <v>604</v>
      </c>
      <c r="G120">
        <v>0</v>
      </c>
      <c r="H120">
        <v>0</v>
      </c>
      <c r="I120" s="129">
        <v>0</v>
      </c>
      <c r="J120" s="128">
        <v>431</v>
      </c>
      <c r="K120">
        <v>0</v>
      </c>
      <c r="L120">
        <v>0</v>
      </c>
      <c r="M120" s="129">
        <v>0</v>
      </c>
      <c r="N120" s="128">
        <v>396</v>
      </c>
      <c r="O120" s="129">
        <v>0</v>
      </c>
      <c r="P120" s="128">
        <v>1049</v>
      </c>
      <c r="Q120" s="129">
        <v>217</v>
      </c>
      <c r="R120" s="128">
        <v>2480</v>
      </c>
      <c r="S120" s="129">
        <v>217</v>
      </c>
      <c r="T120" s="128">
        <v>2017</v>
      </c>
      <c r="U120" s="129">
        <v>2016</v>
      </c>
    </row>
    <row r="121" spans="1:21" x14ac:dyDescent="0.3">
      <c r="A121" s="128" t="s">
        <v>2313</v>
      </c>
      <c r="B121" t="s">
        <v>2354</v>
      </c>
      <c r="C121" t="s">
        <v>2316</v>
      </c>
      <c r="D121">
        <v>2018</v>
      </c>
      <c r="E121" s="129" t="s">
        <v>2311</v>
      </c>
      <c r="F121" s="128">
        <v>604</v>
      </c>
      <c r="G121">
        <v>0</v>
      </c>
      <c r="H121">
        <v>0</v>
      </c>
      <c r="I121" s="129">
        <v>0</v>
      </c>
      <c r="J121" s="128">
        <v>431</v>
      </c>
      <c r="K121">
        <v>1</v>
      </c>
      <c r="L121">
        <v>0</v>
      </c>
      <c r="M121" s="129">
        <v>1</v>
      </c>
      <c r="N121" s="128">
        <v>396</v>
      </c>
      <c r="O121" s="129">
        <v>4</v>
      </c>
      <c r="P121" s="128">
        <v>1049</v>
      </c>
      <c r="Q121" s="129">
        <v>258</v>
      </c>
      <c r="R121" s="128">
        <v>2480</v>
      </c>
      <c r="S121" s="129">
        <v>263</v>
      </c>
      <c r="T121" s="128">
        <v>2018</v>
      </c>
      <c r="U121" s="129">
        <v>2016</v>
      </c>
    </row>
    <row r="122" spans="1:21" x14ac:dyDescent="0.3">
      <c r="A122" s="128" t="s">
        <v>2313</v>
      </c>
      <c r="B122" t="s">
        <v>2354</v>
      </c>
      <c r="C122" t="s">
        <v>2316</v>
      </c>
      <c r="D122">
        <v>2019</v>
      </c>
      <c r="E122" s="129" t="s">
        <v>2311</v>
      </c>
      <c r="F122" s="128">
        <v>604</v>
      </c>
      <c r="G122">
        <v>0</v>
      </c>
      <c r="H122">
        <v>0</v>
      </c>
      <c r="I122" s="129">
        <v>0</v>
      </c>
      <c r="J122" s="128">
        <v>431</v>
      </c>
      <c r="K122">
        <v>0</v>
      </c>
      <c r="L122">
        <v>0</v>
      </c>
      <c r="M122" s="129">
        <v>0</v>
      </c>
      <c r="N122" s="128">
        <v>396</v>
      </c>
      <c r="O122" s="129">
        <v>2</v>
      </c>
      <c r="P122" s="128">
        <v>1049</v>
      </c>
      <c r="Q122" s="129">
        <v>192</v>
      </c>
      <c r="R122" s="128">
        <v>2480</v>
      </c>
      <c r="S122" s="129">
        <v>194</v>
      </c>
      <c r="T122" s="128">
        <v>2019</v>
      </c>
      <c r="U122" s="129">
        <v>2016</v>
      </c>
    </row>
    <row r="123" spans="1:21" x14ac:dyDescent="0.3">
      <c r="A123" s="128" t="s">
        <v>2324</v>
      </c>
      <c r="B123" t="s">
        <v>2324</v>
      </c>
      <c r="C123" t="s">
        <v>2355</v>
      </c>
      <c r="D123">
        <v>2014</v>
      </c>
      <c r="E123" s="129" t="s">
        <v>2311</v>
      </c>
      <c r="F123" s="128">
        <v>1352</v>
      </c>
      <c r="G123">
        <v>15</v>
      </c>
      <c r="H123">
        <v>15</v>
      </c>
      <c r="I123" s="129">
        <v>0</v>
      </c>
      <c r="J123" s="128">
        <v>1056</v>
      </c>
      <c r="K123">
        <v>113</v>
      </c>
      <c r="L123">
        <v>113</v>
      </c>
      <c r="M123" s="129">
        <v>0</v>
      </c>
      <c r="N123" s="128">
        <v>1091</v>
      </c>
      <c r="O123" s="129">
        <v>21</v>
      </c>
      <c r="P123" s="128">
        <v>2600</v>
      </c>
      <c r="Q123" s="129">
        <v>1</v>
      </c>
      <c r="R123" s="128">
        <v>6099</v>
      </c>
      <c r="S123" s="129">
        <v>150</v>
      </c>
      <c r="T123" s="128">
        <v>2016</v>
      </c>
      <c r="U123" s="129">
        <v>2016</v>
      </c>
    </row>
    <row r="124" spans="1:21" x14ac:dyDescent="0.3">
      <c r="A124" s="128" t="s">
        <v>2324</v>
      </c>
      <c r="B124" t="s">
        <v>2324</v>
      </c>
      <c r="C124" t="s">
        <v>2355</v>
      </c>
      <c r="D124">
        <v>2015</v>
      </c>
      <c r="E124" s="129" t="s">
        <v>2311</v>
      </c>
      <c r="F124" s="128">
        <v>1352</v>
      </c>
      <c r="G124">
        <v>2</v>
      </c>
      <c r="H124">
        <v>2</v>
      </c>
      <c r="I124" s="129">
        <v>0</v>
      </c>
      <c r="J124" s="128">
        <v>1056</v>
      </c>
      <c r="K124">
        <v>140</v>
      </c>
      <c r="L124">
        <v>140</v>
      </c>
      <c r="M124" s="129">
        <v>0</v>
      </c>
      <c r="N124" s="128">
        <v>1091</v>
      </c>
      <c r="O124" s="129">
        <v>17</v>
      </c>
      <c r="P124" s="128">
        <v>2600</v>
      </c>
      <c r="Q124" s="129">
        <v>1</v>
      </c>
      <c r="R124" s="128">
        <v>6099</v>
      </c>
      <c r="S124" s="129">
        <v>160</v>
      </c>
      <c r="T124" s="128">
        <v>2016</v>
      </c>
      <c r="U124" s="129">
        <v>2016</v>
      </c>
    </row>
    <row r="125" spans="1:21" x14ac:dyDescent="0.3">
      <c r="A125" s="128" t="s">
        <v>2324</v>
      </c>
      <c r="B125" t="s">
        <v>2324</v>
      </c>
      <c r="C125" t="s">
        <v>2319</v>
      </c>
      <c r="D125">
        <v>2016</v>
      </c>
      <c r="E125" s="129" t="s">
        <v>2311</v>
      </c>
      <c r="F125" s="128">
        <v>1352</v>
      </c>
      <c r="G125">
        <v>104</v>
      </c>
      <c r="H125">
        <v>0</v>
      </c>
      <c r="I125" s="129">
        <v>104</v>
      </c>
      <c r="J125" s="128">
        <v>1056</v>
      </c>
      <c r="K125">
        <v>304</v>
      </c>
      <c r="L125">
        <v>0</v>
      </c>
      <c r="M125" s="129">
        <v>304</v>
      </c>
      <c r="N125" s="128">
        <v>1091</v>
      </c>
      <c r="O125" s="129">
        <v>82</v>
      </c>
      <c r="P125" s="128">
        <v>2600</v>
      </c>
      <c r="Q125" s="129">
        <v>0</v>
      </c>
      <c r="R125" s="128">
        <v>6099</v>
      </c>
      <c r="S125" s="129">
        <v>490</v>
      </c>
      <c r="T125" s="128">
        <v>2016</v>
      </c>
      <c r="U125" s="129">
        <v>2016</v>
      </c>
    </row>
    <row r="126" spans="1:21" x14ac:dyDescent="0.3">
      <c r="A126" s="128" t="s">
        <v>2324</v>
      </c>
      <c r="B126" t="s">
        <v>2324</v>
      </c>
      <c r="C126" t="s">
        <v>2319</v>
      </c>
      <c r="D126">
        <v>2017</v>
      </c>
      <c r="E126" s="129" t="s">
        <v>2311</v>
      </c>
      <c r="F126" s="128">
        <v>1352</v>
      </c>
      <c r="G126">
        <v>6</v>
      </c>
      <c r="H126">
        <v>0</v>
      </c>
      <c r="I126" s="129">
        <v>6</v>
      </c>
      <c r="J126" s="128">
        <v>1056</v>
      </c>
      <c r="K126">
        <v>56</v>
      </c>
      <c r="L126">
        <v>0</v>
      </c>
      <c r="M126" s="129">
        <v>56</v>
      </c>
      <c r="N126" s="128">
        <v>1091</v>
      </c>
      <c r="O126" s="129">
        <v>88</v>
      </c>
      <c r="P126" s="128">
        <v>2600</v>
      </c>
      <c r="Q126" s="129">
        <v>0</v>
      </c>
      <c r="R126" s="128">
        <v>6099</v>
      </c>
      <c r="S126" s="129">
        <v>150</v>
      </c>
      <c r="T126" s="128">
        <v>2017</v>
      </c>
      <c r="U126" s="129">
        <v>2016</v>
      </c>
    </row>
    <row r="127" spans="1:21" x14ac:dyDescent="0.3">
      <c r="A127" s="128" t="s">
        <v>2324</v>
      </c>
      <c r="B127" t="s">
        <v>2324</v>
      </c>
      <c r="C127" t="s">
        <v>2320</v>
      </c>
      <c r="D127">
        <v>2018</v>
      </c>
      <c r="E127" s="129" t="s">
        <v>2311</v>
      </c>
      <c r="F127" s="128">
        <v>1352</v>
      </c>
      <c r="G127">
        <v>0</v>
      </c>
      <c r="H127">
        <v>0</v>
      </c>
      <c r="I127" s="129">
        <v>0</v>
      </c>
      <c r="J127" s="128">
        <v>1056</v>
      </c>
      <c r="K127">
        <v>0</v>
      </c>
      <c r="L127">
        <v>0</v>
      </c>
      <c r="M127" s="129">
        <v>0</v>
      </c>
      <c r="N127" s="128">
        <v>1091</v>
      </c>
      <c r="O127" s="129">
        <v>0</v>
      </c>
      <c r="P127" s="128">
        <v>2600</v>
      </c>
      <c r="Q127" s="129">
        <v>69</v>
      </c>
      <c r="R127" s="128">
        <v>6099</v>
      </c>
      <c r="S127" s="129">
        <v>69</v>
      </c>
      <c r="T127" s="128">
        <v>2018</v>
      </c>
      <c r="U127" s="129">
        <v>2016</v>
      </c>
    </row>
    <row r="128" spans="1:21" x14ac:dyDescent="0.3">
      <c r="A128" s="128" t="s">
        <v>2324</v>
      </c>
      <c r="B128" t="s">
        <v>2324</v>
      </c>
      <c r="C128" t="s">
        <v>2320</v>
      </c>
      <c r="D128">
        <v>2019</v>
      </c>
      <c r="E128" s="129" t="s">
        <v>2311</v>
      </c>
      <c r="F128" s="128">
        <v>1352</v>
      </c>
      <c r="G128">
        <v>0</v>
      </c>
      <c r="H128">
        <v>0</v>
      </c>
      <c r="I128" s="129">
        <v>0</v>
      </c>
      <c r="J128" s="128">
        <v>1056</v>
      </c>
      <c r="K128">
        <v>0</v>
      </c>
      <c r="L128">
        <v>0</v>
      </c>
      <c r="M128" s="129">
        <v>0</v>
      </c>
      <c r="N128" s="128">
        <v>1091</v>
      </c>
      <c r="O128" s="129">
        <v>0</v>
      </c>
      <c r="P128" s="128">
        <v>2600</v>
      </c>
      <c r="Q128" s="129">
        <v>148</v>
      </c>
      <c r="R128" s="128">
        <v>6099</v>
      </c>
      <c r="S128" s="129">
        <v>148</v>
      </c>
      <c r="T128" s="128">
        <v>2019</v>
      </c>
      <c r="U128" s="129">
        <v>2016</v>
      </c>
    </row>
    <row r="129" spans="1:21" x14ac:dyDescent="0.3">
      <c r="A129" s="128" t="s">
        <v>2324</v>
      </c>
      <c r="B129" t="s">
        <v>2356</v>
      </c>
      <c r="C129" t="s">
        <v>2355</v>
      </c>
      <c r="D129">
        <v>2015</v>
      </c>
      <c r="E129" s="129" t="s">
        <v>2311</v>
      </c>
      <c r="F129" s="128">
        <v>1285</v>
      </c>
      <c r="G129">
        <v>0</v>
      </c>
      <c r="H129">
        <v>0</v>
      </c>
      <c r="I129" s="129">
        <v>0</v>
      </c>
      <c r="J129" s="128">
        <v>984</v>
      </c>
      <c r="K129">
        <v>0</v>
      </c>
      <c r="L129">
        <v>0</v>
      </c>
      <c r="M129" s="129">
        <v>0</v>
      </c>
      <c r="N129" s="128">
        <v>1015</v>
      </c>
      <c r="O129" s="129">
        <v>0</v>
      </c>
      <c r="P129" s="128">
        <v>2398</v>
      </c>
      <c r="Q129" s="129">
        <v>0</v>
      </c>
      <c r="R129" s="128">
        <v>5682</v>
      </c>
      <c r="S129" s="129">
        <v>0</v>
      </c>
      <c r="T129" s="128">
        <v>2016</v>
      </c>
      <c r="U129" s="129">
        <v>2016</v>
      </c>
    </row>
    <row r="130" spans="1:21" x14ac:dyDescent="0.3">
      <c r="A130" s="128" t="s">
        <v>2324</v>
      </c>
      <c r="B130" t="s">
        <v>2356</v>
      </c>
      <c r="C130" t="s">
        <v>2319</v>
      </c>
      <c r="D130">
        <v>2016</v>
      </c>
      <c r="E130" s="129" t="s">
        <v>2311</v>
      </c>
      <c r="F130" s="128">
        <v>1285</v>
      </c>
      <c r="G130">
        <v>0</v>
      </c>
      <c r="H130">
        <v>0</v>
      </c>
      <c r="I130" s="129">
        <v>0</v>
      </c>
      <c r="J130" s="128">
        <v>984</v>
      </c>
      <c r="K130">
        <v>20</v>
      </c>
      <c r="L130">
        <v>20</v>
      </c>
      <c r="M130" s="129">
        <v>0</v>
      </c>
      <c r="N130" s="128">
        <v>1015</v>
      </c>
      <c r="O130" s="129">
        <v>0</v>
      </c>
      <c r="P130" s="128">
        <v>2398</v>
      </c>
      <c r="Q130" s="129">
        <v>0</v>
      </c>
      <c r="R130" s="128">
        <v>5682</v>
      </c>
      <c r="S130" s="129">
        <v>20</v>
      </c>
      <c r="T130" s="128">
        <v>2016</v>
      </c>
      <c r="U130" s="129">
        <v>2016</v>
      </c>
    </row>
    <row r="131" spans="1:21" x14ac:dyDescent="0.3">
      <c r="A131" s="128" t="s">
        <v>2324</v>
      </c>
      <c r="B131" t="s">
        <v>2356</v>
      </c>
      <c r="C131" t="s">
        <v>2319</v>
      </c>
      <c r="D131">
        <v>2017</v>
      </c>
      <c r="E131" s="129" t="s">
        <v>2311</v>
      </c>
      <c r="F131" s="128">
        <v>1285</v>
      </c>
      <c r="G131">
        <v>0</v>
      </c>
      <c r="H131">
        <v>0</v>
      </c>
      <c r="I131" s="129">
        <v>0</v>
      </c>
      <c r="J131" s="128">
        <v>984</v>
      </c>
      <c r="K131">
        <v>11</v>
      </c>
      <c r="L131">
        <v>0</v>
      </c>
      <c r="M131" s="129">
        <v>11</v>
      </c>
      <c r="N131" s="128">
        <v>1015</v>
      </c>
      <c r="O131" s="129">
        <v>0</v>
      </c>
      <c r="P131" s="128">
        <v>2398</v>
      </c>
      <c r="Q131" s="129">
        <v>148</v>
      </c>
      <c r="R131" s="128">
        <v>5682</v>
      </c>
      <c r="S131" s="129">
        <v>159</v>
      </c>
      <c r="T131" s="128">
        <v>2017</v>
      </c>
      <c r="U131" s="129">
        <v>2016</v>
      </c>
    </row>
    <row r="132" spans="1:21" x14ac:dyDescent="0.3">
      <c r="A132" s="128" t="s">
        <v>2324</v>
      </c>
      <c r="B132" t="s">
        <v>2356</v>
      </c>
      <c r="C132" t="s">
        <v>2320</v>
      </c>
      <c r="D132">
        <v>2018</v>
      </c>
      <c r="E132" s="129" t="s">
        <v>2311</v>
      </c>
      <c r="F132" s="128">
        <v>1285</v>
      </c>
      <c r="G132">
        <v>0</v>
      </c>
      <c r="H132">
        <v>0</v>
      </c>
      <c r="I132" s="129">
        <v>0</v>
      </c>
      <c r="J132" s="128">
        <v>984</v>
      </c>
      <c r="K132">
        <v>10</v>
      </c>
      <c r="L132">
        <v>0</v>
      </c>
      <c r="M132" s="129">
        <v>10</v>
      </c>
      <c r="N132" s="128">
        <v>1015</v>
      </c>
      <c r="O132" s="129">
        <v>0</v>
      </c>
      <c r="P132" s="128">
        <v>2398</v>
      </c>
      <c r="Q132" s="129">
        <v>295</v>
      </c>
      <c r="R132" s="128">
        <v>5682</v>
      </c>
      <c r="S132" s="129">
        <v>305</v>
      </c>
      <c r="T132" s="128">
        <v>2018</v>
      </c>
      <c r="U132" s="129">
        <v>2016</v>
      </c>
    </row>
    <row r="133" spans="1:21" x14ac:dyDescent="0.3">
      <c r="A133" s="128" t="s">
        <v>2324</v>
      </c>
      <c r="B133" t="s">
        <v>2356</v>
      </c>
      <c r="C133" t="s">
        <v>2320</v>
      </c>
      <c r="D133">
        <v>2019</v>
      </c>
      <c r="E133" s="129" t="s">
        <v>2311</v>
      </c>
      <c r="F133" s="128">
        <v>1285</v>
      </c>
      <c r="G133">
        <v>0</v>
      </c>
      <c r="H133">
        <v>0</v>
      </c>
      <c r="I133" s="129">
        <v>0</v>
      </c>
      <c r="J133" s="128">
        <v>984</v>
      </c>
      <c r="K133">
        <v>0</v>
      </c>
      <c r="L133">
        <v>0</v>
      </c>
      <c r="M133" s="129">
        <v>0</v>
      </c>
      <c r="N133" s="128">
        <v>1015</v>
      </c>
      <c r="O133" s="129">
        <v>0</v>
      </c>
      <c r="P133" s="128">
        <v>2398</v>
      </c>
      <c r="Q133" s="129">
        <v>480</v>
      </c>
      <c r="R133" s="128">
        <v>5682</v>
      </c>
      <c r="S133" s="129">
        <v>480</v>
      </c>
      <c r="T133" s="128">
        <v>2019</v>
      </c>
      <c r="U133" s="129">
        <v>2016</v>
      </c>
    </row>
    <row r="134" spans="1:21" x14ac:dyDescent="0.3">
      <c r="A134" s="128" t="s">
        <v>2334</v>
      </c>
      <c r="B134" t="s">
        <v>2357</v>
      </c>
      <c r="C134" t="s">
        <v>2312</v>
      </c>
      <c r="D134">
        <v>2018</v>
      </c>
      <c r="E134" s="129" t="s">
        <v>2311</v>
      </c>
      <c r="F134" s="128">
        <v>925</v>
      </c>
      <c r="G134">
        <v>4</v>
      </c>
      <c r="H134">
        <v>0</v>
      </c>
      <c r="I134" s="129">
        <v>4</v>
      </c>
      <c r="J134" s="128">
        <v>693</v>
      </c>
      <c r="K134">
        <v>5</v>
      </c>
      <c r="L134">
        <v>0</v>
      </c>
      <c r="M134" s="129">
        <v>5</v>
      </c>
      <c r="N134" s="128">
        <v>825</v>
      </c>
      <c r="O134" s="129">
        <v>4</v>
      </c>
      <c r="P134" s="128">
        <v>1958</v>
      </c>
      <c r="Q134" s="129">
        <v>476</v>
      </c>
      <c r="R134" s="128">
        <v>4401</v>
      </c>
      <c r="S134" s="129">
        <v>489</v>
      </c>
      <c r="T134" s="128">
        <v>2018</v>
      </c>
      <c r="U134" s="129">
        <v>2016</v>
      </c>
    </row>
    <row r="135" spans="1:21" x14ac:dyDescent="0.3">
      <c r="A135" s="128" t="s">
        <v>2334</v>
      </c>
      <c r="B135" t="s">
        <v>2357</v>
      </c>
      <c r="C135" t="s">
        <v>2312</v>
      </c>
      <c r="D135">
        <v>2019</v>
      </c>
      <c r="E135" s="129" t="s">
        <v>2311</v>
      </c>
      <c r="F135" s="128">
        <v>925</v>
      </c>
      <c r="G135">
        <v>0</v>
      </c>
      <c r="H135">
        <v>0</v>
      </c>
      <c r="I135" s="129">
        <v>0</v>
      </c>
      <c r="J135" s="128">
        <v>693</v>
      </c>
      <c r="K135">
        <v>0</v>
      </c>
      <c r="L135">
        <v>0</v>
      </c>
      <c r="M135" s="129">
        <v>0</v>
      </c>
      <c r="N135" s="128">
        <v>825</v>
      </c>
      <c r="O135" s="129">
        <v>182</v>
      </c>
      <c r="P135" s="128">
        <v>1958</v>
      </c>
      <c r="Q135" s="129">
        <v>514</v>
      </c>
      <c r="R135" s="128">
        <v>4401</v>
      </c>
      <c r="S135" s="129">
        <v>696</v>
      </c>
      <c r="T135" s="128">
        <v>2019</v>
      </c>
      <c r="U135" s="129">
        <v>2016</v>
      </c>
    </row>
    <row r="136" spans="1:21" x14ac:dyDescent="0.3">
      <c r="A136" s="128" t="s">
        <v>2308</v>
      </c>
      <c r="B136" t="s">
        <v>2358</v>
      </c>
      <c r="C136" t="s">
        <v>2312</v>
      </c>
      <c r="D136">
        <v>2018</v>
      </c>
      <c r="E136" s="129" t="s">
        <v>2311</v>
      </c>
      <c r="F136" s="128">
        <v>11</v>
      </c>
      <c r="G136">
        <v>0</v>
      </c>
      <c r="H136">
        <v>0</v>
      </c>
      <c r="I136" s="129">
        <v>0</v>
      </c>
      <c r="J136" s="128">
        <v>5</v>
      </c>
      <c r="K136">
        <v>0</v>
      </c>
      <c r="L136">
        <v>0</v>
      </c>
      <c r="M136" s="129">
        <v>0</v>
      </c>
      <c r="N136" s="128">
        <v>6</v>
      </c>
      <c r="O136" s="129">
        <v>0</v>
      </c>
      <c r="P136" s="128">
        <v>14</v>
      </c>
      <c r="Q136" s="129">
        <v>0</v>
      </c>
      <c r="R136" s="128">
        <v>36</v>
      </c>
      <c r="S136" s="129">
        <v>0</v>
      </c>
      <c r="T136" s="128">
        <v>2018</v>
      </c>
      <c r="U136" s="129">
        <v>2016</v>
      </c>
    </row>
    <row r="137" spans="1:21" x14ac:dyDescent="0.3">
      <c r="A137" s="128" t="s">
        <v>2308</v>
      </c>
      <c r="B137" t="s">
        <v>2358</v>
      </c>
      <c r="C137" t="s">
        <v>2312</v>
      </c>
      <c r="D137">
        <v>2019</v>
      </c>
      <c r="E137" s="129" t="s">
        <v>2311</v>
      </c>
      <c r="F137" s="128">
        <v>11</v>
      </c>
      <c r="G137">
        <v>0</v>
      </c>
      <c r="H137">
        <v>0</v>
      </c>
      <c r="I137" s="129">
        <v>0</v>
      </c>
      <c r="J137" s="128">
        <v>5</v>
      </c>
      <c r="K137">
        <v>0</v>
      </c>
      <c r="L137">
        <v>0</v>
      </c>
      <c r="M137" s="129">
        <v>0</v>
      </c>
      <c r="N137" s="128">
        <v>6</v>
      </c>
      <c r="O137" s="129">
        <v>0</v>
      </c>
      <c r="P137" s="128">
        <v>14</v>
      </c>
      <c r="Q137" s="129">
        <v>0</v>
      </c>
      <c r="R137" s="128">
        <v>36</v>
      </c>
      <c r="S137" s="129">
        <v>0</v>
      </c>
      <c r="T137" s="128">
        <v>2019</v>
      </c>
      <c r="U137" s="129">
        <v>2016</v>
      </c>
    </row>
    <row r="138" spans="1:21" x14ac:dyDescent="0.3">
      <c r="A138" s="128" t="s">
        <v>2308</v>
      </c>
      <c r="B138" t="s">
        <v>2359</v>
      </c>
      <c r="C138" t="s">
        <v>2310</v>
      </c>
      <c r="D138">
        <v>2016</v>
      </c>
      <c r="E138" s="129" t="s">
        <v>2311</v>
      </c>
      <c r="F138" s="128">
        <v>93</v>
      </c>
      <c r="G138">
        <v>6</v>
      </c>
      <c r="H138">
        <v>0</v>
      </c>
      <c r="I138" s="129">
        <v>6</v>
      </c>
      <c r="J138" s="128">
        <v>73</v>
      </c>
      <c r="K138">
        <v>6</v>
      </c>
      <c r="L138">
        <v>0</v>
      </c>
      <c r="M138" s="129">
        <v>6</v>
      </c>
      <c r="N138" s="128">
        <v>66</v>
      </c>
      <c r="O138" s="129">
        <v>7</v>
      </c>
      <c r="P138" s="128">
        <v>79</v>
      </c>
      <c r="Q138" s="129">
        <v>0</v>
      </c>
      <c r="R138" s="128">
        <v>311</v>
      </c>
      <c r="S138" s="129">
        <v>19</v>
      </c>
      <c r="T138" s="128">
        <v>2016</v>
      </c>
      <c r="U138" s="129">
        <v>2016</v>
      </c>
    </row>
    <row r="139" spans="1:21" x14ac:dyDescent="0.3">
      <c r="A139" s="128" t="s">
        <v>2308</v>
      </c>
      <c r="B139" t="s">
        <v>2359</v>
      </c>
      <c r="C139" t="s">
        <v>2310</v>
      </c>
      <c r="D139">
        <v>2017</v>
      </c>
      <c r="E139" s="129" t="s">
        <v>2311</v>
      </c>
      <c r="F139" s="128">
        <v>93</v>
      </c>
      <c r="G139">
        <v>0</v>
      </c>
      <c r="H139">
        <v>0</v>
      </c>
      <c r="I139" s="129">
        <v>0</v>
      </c>
      <c r="J139" s="128">
        <v>73</v>
      </c>
      <c r="K139">
        <v>0</v>
      </c>
      <c r="L139">
        <v>0</v>
      </c>
      <c r="M139" s="129">
        <v>0</v>
      </c>
      <c r="N139" s="128">
        <v>66</v>
      </c>
      <c r="O139" s="129">
        <v>25</v>
      </c>
      <c r="P139" s="128">
        <v>79</v>
      </c>
      <c r="Q139" s="129">
        <v>0</v>
      </c>
      <c r="R139" s="128">
        <v>311</v>
      </c>
      <c r="S139" s="129">
        <v>25</v>
      </c>
      <c r="T139" s="128">
        <v>2017</v>
      </c>
      <c r="U139" s="129">
        <v>2016</v>
      </c>
    </row>
    <row r="140" spans="1:21" x14ac:dyDescent="0.3">
      <c r="A140" s="128" t="s">
        <v>2308</v>
      </c>
      <c r="B140" t="s">
        <v>2359</v>
      </c>
      <c r="C140" t="s">
        <v>2312</v>
      </c>
      <c r="D140">
        <v>2019</v>
      </c>
      <c r="E140" s="129" t="s">
        <v>2311</v>
      </c>
      <c r="F140" s="128">
        <v>93</v>
      </c>
      <c r="G140">
        <v>0</v>
      </c>
      <c r="H140">
        <v>0</v>
      </c>
      <c r="I140" s="129">
        <v>0</v>
      </c>
      <c r="J140" s="128">
        <v>73</v>
      </c>
      <c r="K140">
        <v>0</v>
      </c>
      <c r="L140">
        <v>0</v>
      </c>
      <c r="M140" s="129">
        <v>0</v>
      </c>
      <c r="N140" s="128">
        <v>66</v>
      </c>
      <c r="O140" s="129">
        <v>0</v>
      </c>
      <c r="P140" s="128">
        <v>79</v>
      </c>
      <c r="Q140" s="129">
        <v>7</v>
      </c>
      <c r="R140" s="128">
        <v>311</v>
      </c>
      <c r="S140" s="129">
        <v>7</v>
      </c>
      <c r="T140" s="128">
        <v>2019</v>
      </c>
      <c r="U140" s="129">
        <v>2016</v>
      </c>
    </row>
    <row r="141" spans="1:21" x14ac:dyDescent="0.3">
      <c r="A141" s="128" t="s">
        <v>2326</v>
      </c>
      <c r="B141" t="s">
        <v>2360</v>
      </c>
      <c r="C141" t="s">
        <v>2310</v>
      </c>
      <c r="D141">
        <v>2017</v>
      </c>
      <c r="E141" s="129" t="s">
        <v>2311</v>
      </c>
      <c r="F141" s="128">
        <v>80</v>
      </c>
      <c r="G141">
        <v>0</v>
      </c>
      <c r="H141">
        <v>0</v>
      </c>
      <c r="I141" s="129">
        <v>0</v>
      </c>
      <c r="J141" s="128">
        <v>56</v>
      </c>
      <c r="K141">
        <v>0</v>
      </c>
      <c r="L141">
        <v>0</v>
      </c>
      <c r="M141" s="129">
        <v>0</v>
      </c>
      <c r="N141" s="128">
        <v>77</v>
      </c>
      <c r="O141" s="129">
        <v>61</v>
      </c>
      <c r="P141" s="128">
        <v>341</v>
      </c>
      <c r="Q141" s="129">
        <v>5</v>
      </c>
      <c r="R141" s="128">
        <v>554</v>
      </c>
      <c r="S141" s="129">
        <v>66</v>
      </c>
      <c r="T141" s="128">
        <v>2017</v>
      </c>
      <c r="U141" s="129">
        <v>2016</v>
      </c>
    </row>
    <row r="142" spans="1:21" x14ac:dyDescent="0.3">
      <c r="A142" s="128" t="s">
        <v>2313</v>
      </c>
      <c r="B142" t="s">
        <v>2313</v>
      </c>
      <c r="C142" t="s">
        <v>2315</v>
      </c>
      <c r="D142">
        <v>2017</v>
      </c>
      <c r="E142" s="129" t="s">
        <v>2311</v>
      </c>
      <c r="F142" s="128">
        <v>1351</v>
      </c>
      <c r="G142">
        <v>0</v>
      </c>
      <c r="H142">
        <v>0</v>
      </c>
      <c r="I142" s="129">
        <v>0</v>
      </c>
      <c r="J142" s="128">
        <v>966</v>
      </c>
      <c r="K142">
        <v>0</v>
      </c>
      <c r="L142">
        <v>0</v>
      </c>
      <c r="M142" s="129">
        <v>0</v>
      </c>
      <c r="N142" s="128">
        <v>886</v>
      </c>
      <c r="O142" s="129">
        <v>145</v>
      </c>
      <c r="P142" s="128">
        <v>2348</v>
      </c>
      <c r="Q142" s="129">
        <v>82</v>
      </c>
      <c r="R142" s="128">
        <v>5551</v>
      </c>
      <c r="S142" s="129">
        <v>227</v>
      </c>
      <c r="T142" s="128">
        <v>2017</v>
      </c>
      <c r="U142" s="129">
        <v>2016</v>
      </c>
    </row>
    <row r="143" spans="1:21" x14ac:dyDescent="0.3">
      <c r="A143" s="128" t="s">
        <v>2313</v>
      </c>
      <c r="B143" t="s">
        <v>2313</v>
      </c>
      <c r="C143" t="s">
        <v>2316</v>
      </c>
      <c r="D143">
        <v>2018</v>
      </c>
      <c r="E143" s="129" t="s">
        <v>2311</v>
      </c>
      <c r="F143" s="128">
        <v>1351</v>
      </c>
      <c r="G143">
        <v>0</v>
      </c>
      <c r="H143">
        <v>0</v>
      </c>
      <c r="I143" s="129">
        <v>0</v>
      </c>
      <c r="J143" s="128">
        <v>966</v>
      </c>
      <c r="K143">
        <v>0</v>
      </c>
      <c r="L143">
        <v>0</v>
      </c>
      <c r="M143" s="129">
        <v>0</v>
      </c>
      <c r="N143" s="128">
        <v>886</v>
      </c>
      <c r="O143" s="129">
        <v>0</v>
      </c>
      <c r="P143" s="128">
        <v>2348</v>
      </c>
      <c r="Q143" s="129">
        <v>603</v>
      </c>
      <c r="R143" s="128">
        <v>5551</v>
      </c>
      <c r="S143" s="129">
        <v>603</v>
      </c>
      <c r="T143" s="128">
        <v>2018</v>
      </c>
      <c r="U143" s="129">
        <v>2016</v>
      </c>
    </row>
    <row r="144" spans="1:21" x14ac:dyDescent="0.3">
      <c r="A144" s="128" t="s">
        <v>2313</v>
      </c>
      <c r="B144" t="s">
        <v>2313</v>
      </c>
      <c r="C144" t="s">
        <v>2316</v>
      </c>
      <c r="D144">
        <v>2019</v>
      </c>
      <c r="E144" s="129" t="s">
        <v>2311</v>
      </c>
      <c r="F144" s="128">
        <v>1351</v>
      </c>
      <c r="G144">
        <v>0</v>
      </c>
      <c r="H144">
        <v>0</v>
      </c>
      <c r="I144" s="129">
        <v>0</v>
      </c>
      <c r="J144" s="128">
        <v>966</v>
      </c>
      <c r="K144">
        <v>0</v>
      </c>
      <c r="L144">
        <v>0</v>
      </c>
      <c r="M144" s="129">
        <v>0</v>
      </c>
      <c r="N144" s="128">
        <v>886</v>
      </c>
      <c r="O144" s="129">
        <v>18</v>
      </c>
      <c r="P144" s="128">
        <v>2348</v>
      </c>
      <c r="Q144" s="129">
        <v>650</v>
      </c>
      <c r="R144" s="128">
        <v>5551</v>
      </c>
      <c r="S144" s="129">
        <v>668</v>
      </c>
      <c r="T144" s="128">
        <v>2019</v>
      </c>
      <c r="U144" s="129">
        <v>2016</v>
      </c>
    </row>
    <row r="145" spans="1:21" x14ac:dyDescent="0.3">
      <c r="A145" s="128" t="s">
        <v>2313</v>
      </c>
      <c r="B145" t="s">
        <v>2361</v>
      </c>
      <c r="C145" t="s">
        <v>2315</v>
      </c>
      <c r="D145">
        <v>2016</v>
      </c>
      <c r="E145" s="129" t="s">
        <v>2311</v>
      </c>
      <c r="F145" s="128">
        <v>1085</v>
      </c>
      <c r="G145">
        <v>0</v>
      </c>
      <c r="H145">
        <v>0</v>
      </c>
      <c r="I145" s="129">
        <v>0</v>
      </c>
      <c r="J145" s="128">
        <v>775</v>
      </c>
      <c r="K145">
        <v>0</v>
      </c>
      <c r="L145">
        <v>0</v>
      </c>
      <c r="M145" s="129">
        <v>0</v>
      </c>
      <c r="N145" s="128">
        <v>711</v>
      </c>
      <c r="O145" s="129">
        <v>37</v>
      </c>
      <c r="P145" s="128">
        <v>1885</v>
      </c>
      <c r="Q145" s="129">
        <v>137</v>
      </c>
      <c r="R145" s="128">
        <v>4456</v>
      </c>
      <c r="S145" s="129">
        <v>174</v>
      </c>
      <c r="T145" s="128">
        <v>2016</v>
      </c>
      <c r="U145" s="129">
        <v>2016</v>
      </c>
    </row>
    <row r="146" spans="1:21" x14ac:dyDescent="0.3">
      <c r="A146" s="128" t="s">
        <v>2313</v>
      </c>
      <c r="B146" t="s">
        <v>2361</v>
      </c>
      <c r="C146" t="s">
        <v>2315</v>
      </c>
      <c r="D146">
        <v>2017</v>
      </c>
      <c r="E146" s="129" t="s">
        <v>2311</v>
      </c>
      <c r="F146" s="128">
        <v>1085</v>
      </c>
      <c r="G146">
        <v>0</v>
      </c>
      <c r="H146">
        <v>0</v>
      </c>
      <c r="I146" s="129">
        <v>0</v>
      </c>
      <c r="J146" s="128">
        <v>775</v>
      </c>
      <c r="K146">
        <v>0</v>
      </c>
      <c r="L146">
        <v>0</v>
      </c>
      <c r="M146" s="129">
        <v>0</v>
      </c>
      <c r="N146" s="128">
        <v>711</v>
      </c>
      <c r="O146" s="129">
        <v>52</v>
      </c>
      <c r="P146" s="128">
        <v>1885</v>
      </c>
      <c r="Q146" s="129">
        <v>118</v>
      </c>
      <c r="R146" s="128">
        <v>4456</v>
      </c>
      <c r="S146" s="129">
        <v>170</v>
      </c>
      <c r="T146" s="128">
        <v>2017</v>
      </c>
      <c r="U146" s="129">
        <v>2016</v>
      </c>
    </row>
    <row r="147" spans="1:21" x14ac:dyDescent="0.3">
      <c r="A147" s="128" t="s">
        <v>2313</v>
      </c>
      <c r="B147" t="s">
        <v>2361</v>
      </c>
      <c r="C147" t="s">
        <v>2316</v>
      </c>
      <c r="D147">
        <v>2018</v>
      </c>
      <c r="E147" s="129" t="s">
        <v>2311</v>
      </c>
      <c r="F147" s="128">
        <v>1085</v>
      </c>
      <c r="G147">
        <v>0</v>
      </c>
      <c r="H147">
        <v>0</v>
      </c>
      <c r="I147" s="129">
        <v>0</v>
      </c>
      <c r="J147" s="128">
        <v>775</v>
      </c>
      <c r="K147">
        <v>11</v>
      </c>
      <c r="L147">
        <v>0</v>
      </c>
      <c r="M147" s="129">
        <v>11</v>
      </c>
      <c r="N147" s="128">
        <v>711</v>
      </c>
      <c r="O147" s="129">
        <v>1</v>
      </c>
      <c r="P147" s="128">
        <v>1885</v>
      </c>
      <c r="Q147" s="129">
        <v>148</v>
      </c>
      <c r="R147" s="128">
        <v>4456</v>
      </c>
      <c r="S147" s="129">
        <v>160</v>
      </c>
      <c r="T147" s="128">
        <v>2018</v>
      </c>
      <c r="U147" s="129">
        <v>2016</v>
      </c>
    </row>
    <row r="148" spans="1:21" x14ac:dyDescent="0.3">
      <c r="A148" s="128" t="s">
        <v>2313</v>
      </c>
      <c r="B148" t="s">
        <v>2361</v>
      </c>
      <c r="C148" t="s">
        <v>2316</v>
      </c>
      <c r="D148">
        <v>2019</v>
      </c>
      <c r="E148" s="129" t="s">
        <v>2311</v>
      </c>
      <c r="F148" s="128">
        <v>1085</v>
      </c>
      <c r="G148">
        <v>0</v>
      </c>
      <c r="H148">
        <v>0</v>
      </c>
      <c r="I148" s="129">
        <v>0</v>
      </c>
      <c r="J148" s="128">
        <v>775</v>
      </c>
      <c r="K148">
        <v>25</v>
      </c>
      <c r="L148">
        <v>0</v>
      </c>
      <c r="M148" s="129">
        <v>25</v>
      </c>
      <c r="N148" s="128">
        <v>711</v>
      </c>
      <c r="O148" s="129">
        <v>2</v>
      </c>
      <c r="P148" s="128">
        <v>1885</v>
      </c>
      <c r="Q148" s="129">
        <v>105</v>
      </c>
      <c r="R148" s="128">
        <v>4456</v>
      </c>
      <c r="S148" s="129">
        <v>132</v>
      </c>
      <c r="T148" s="128">
        <v>2019</v>
      </c>
      <c r="U148" s="129">
        <v>2016</v>
      </c>
    </row>
    <row r="149" spans="1:21" x14ac:dyDescent="0.3">
      <c r="A149" s="128" t="s">
        <v>2322</v>
      </c>
      <c r="B149" t="s">
        <v>2362</v>
      </c>
      <c r="C149" t="s">
        <v>2310</v>
      </c>
      <c r="D149">
        <v>2015</v>
      </c>
      <c r="E149" s="129" t="s">
        <v>2311</v>
      </c>
      <c r="F149" s="128">
        <v>1546</v>
      </c>
      <c r="G149">
        <v>0</v>
      </c>
      <c r="H149">
        <v>0</v>
      </c>
      <c r="I149" s="129">
        <v>0</v>
      </c>
      <c r="J149" s="128">
        <v>991</v>
      </c>
      <c r="K149">
        <v>0</v>
      </c>
      <c r="L149">
        <v>0</v>
      </c>
      <c r="M149" s="129">
        <v>0</v>
      </c>
      <c r="N149" s="128">
        <v>1100</v>
      </c>
      <c r="O149" s="129">
        <v>0</v>
      </c>
      <c r="P149" s="128">
        <v>2724</v>
      </c>
      <c r="Q149" s="129">
        <v>18</v>
      </c>
      <c r="R149" s="128">
        <v>6361</v>
      </c>
      <c r="S149" s="129">
        <v>18</v>
      </c>
      <c r="T149" s="128">
        <v>2016</v>
      </c>
      <c r="U149" s="129">
        <v>2016</v>
      </c>
    </row>
    <row r="150" spans="1:21" x14ac:dyDescent="0.3">
      <c r="A150" s="128" t="s">
        <v>2322</v>
      </c>
      <c r="B150" t="s">
        <v>2362</v>
      </c>
      <c r="C150" t="s">
        <v>2310</v>
      </c>
      <c r="D150">
        <v>2016</v>
      </c>
      <c r="E150" s="129" t="s">
        <v>2311</v>
      </c>
      <c r="F150" s="128">
        <v>1546</v>
      </c>
      <c r="G150">
        <v>0</v>
      </c>
      <c r="H150">
        <v>0</v>
      </c>
      <c r="I150" s="129">
        <v>0</v>
      </c>
      <c r="J150" s="128">
        <v>991</v>
      </c>
      <c r="K150">
        <v>50</v>
      </c>
      <c r="L150">
        <v>50</v>
      </c>
      <c r="M150" s="129">
        <v>0</v>
      </c>
      <c r="N150" s="128">
        <v>1100</v>
      </c>
      <c r="O150" s="129">
        <v>56</v>
      </c>
      <c r="P150" s="128">
        <v>2724</v>
      </c>
      <c r="Q150" s="129">
        <v>150</v>
      </c>
      <c r="R150" s="128">
        <v>6361</v>
      </c>
      <c r="S150" s="129">
        <v>256</v>
      </c>
      <c r="T150" s="128">
        <v>2016</v>
      </c>
      <c r="U150" s="129">
        <v>2016</v>
      </c>
    </row>
    <row r="151" spans="1:21" x14ac:dyDescent="0.3">
      <c r="A151" s="128" t="s">
        <v>2322</v>
      </c>
      <c r="B151" t="s">
        <v>2362</v>
      </c>
      <c r="C151" t="s">
        <v>2310</v>
      </c>
      <c r="D151">
        <v>2017</v>
      </c>
      <c r="E151" s="129" t="s">
        <v>2311</v>
      </c>
      <c r="F151" s="128">
        <v>1546</v>
      </c>
      <c r="G151">
        <v>0</v>
      </c>
      <c r="H151">
        <v>0</v>
      </c>
      <c r="I151" s="129">
        <v>0</v>
      </c>
      <c r="J151" s="128">
        <v>991</v>
      </c>
      <c r="K151">
        <v>0</v>
      </c>
      <c r="L151">
        <v>0</v>
      </c>
      <c r="M151" s="129">
        <v>0</v>
      </c>
      <c r="N151" s="128">
        <v>1100</v>
      </c>
      <c r="O151" s="129">
        <v>3</v>
      </c>
      <c r="P151" s="128">
        <v>2724</v>
      </c>
      <c r="Q151" s="129">
        <v>137</v>
      </c>
      <c r="R151" s="128">
        <v>6361</v>
      </c>
      <c r="S151" s="129">
        <v>140</v>
      </c>
      <c r="T151" s="128">
        <v>2017</v>
      </c>
      <c r="U151" s="129">
        <v>2016</v>
      </c>
    </row>
    <row r="152" spans="1:21" x14ac:dyDescent="0.3">
      <c r="A152" s="128" t="s">
        <v>2322</v>
      </c>
      <c r="B152" t="s">
        <v>2362</v>
      </c>
      <c r="C152" t="s">
        <v>2312</v>
      </c>
      <c r="D152">
        <v>2018</v>
      </c>
      <c r="E152" s="129" t="s">
        <v>2311</v>
      </c>
      <c r="F152" s="128">
        <v>1546</v>
      </c>
      <c r="G152">
        <v>0</v>
      </c>
      <c r="H152">
        <v>0</v>
      </c>
      <c r="I152" s="129">
        <v>0</v>
      </c>
      <c r="J152" s="128">
        <v>991</v>
      </c>
      <c r="K152">
        <v>6</v>
      </c>
      <c r="L152">
        <v>5</v>
      </c>
      <c r="M152" s="129">
        <v>1</v>
      </c>
      <c r="N152" s="128">
        <v>1100</v>
      </c>
      <c r="O152" s="129">
        <v>87</v>
      </c>
      <c r="P152" s="128">
        <v>2724</v>
      </c>
      <c r="Q152" s="129">
        <v>120</v>
      </c>
      <c r="R152" s="128">
        <v>6361</v>
      </c>
      <c r="S152" s="129">
        <v>213</v>
      </c>
      <c r="T152" s="128">
        <v>2018</v>
      </c>
      <c r="U152" s="129">
        <v>2016</v>
      </c>
    </row>
    <row r="153" spans="1:21" x14ac:dyDescent="0.3">
      <c r="A153" s="128" t="s">
        <v>2322</v>
      </c>
      <c r="B153" t="s">
        <v>2362</v>
      </c>
      <c r="C153" t="s">
        <v>2312</v>
      </c>
      <c r="D153">
        <v>2019</v>
      </c>
      <c r="E153" s="129" t="s">
        <v>2311</v>
      </c>
      <c r="F153" s="128">
        <v>1546</v>
      </c>
      <c r="G153">
        <v>0</v>
      </c>
      <c r="H153">
        <v>0</v>
      </c>
      <c r="I153" s="129">
        <v>0</v>
      </c>
      <c r="J153" s="128">
        <v>991</v>
      </c>
      <c r="K153">
        <v>5</v>
      </c>
      <c r="L153">
        <v>0</v>
      </c>
      <c r="M153" s="129">
        <v>5</v>
      </c>
      <c r="N153" s="128">
        <v>1100</v>
      </c>
      <c r="O153" s="129">
        <v>130</v>
      </c>
      <c r="P153" s="128">
        <v>2724</v>
      </c>
      <c r="Q153" s="129">
        <v>159</v>
      </c>
      <c r="R153" s="128">
        <v>6361</v>
      </c>
      <c r="S153" s="129">
        <v>294</v>
      </c>
      <c r="T153" s="128">
        <v>2019</v>
      </c>
      <c r="U153" s="129">
        <v>2016</v>
      </c>
    </row>
    <row r="154" spans="1:21" x14ac:dyDescent="0.3">
      <c r="A154" s="128" t="s">
        <v>2322</v>
      </c>
      <c r="B154" t="s">
        <v>2363</v>
      </c>
      <c r="C154" t="s">
        <v>2312</v>
      </c>
      <c r="D154">
        <v>2018</v>
      </c>
      <c r="E154" s="129" t="s">
        <v>2311</v>
      </c>
      <c r="F154" s="128">
        <v>186</v>
      </c>
      <c r="G154">
        <v>0</v>
      </c>
      <c r="H154">
        <v>0</v>
      </c>
      <c r="I154" s="129">
        <v>0</v>
      </c>
      <c r="J154" s="128">
        <v>119</v>
      </c>
      <c r="K154">
        <v>0</v>
      </c>
      <c r="L154">
        <v>0</v>
      </c>
      <c r="M154" s="129">
        <v>0</v>
      </c>
      <c r="N154" s="128">
        <v>136</v>
      </c>
      <c r="O154" s="129">
        <v>2</v>
      </c>
      <c r="P154" s="128">
        <v>337</v>
      </c>
      <c r="Q154" s="129">
        <v>48</v>
      </c>
      <c r="R154" s="128">
        <v>778</v>
      </c>
      <c r="S154" s="129">
        <v>50</v>
      </c>
      <c r="T154" s="128">
        <v>2018</v>
      </c>
      <c r="U154" s="129">
        <v>2016</v>
      </c>
    </row>
    <row r="155" spans="1:21" x14ac:dyDescent="0.3">
      <c r="A155" s="128" t="s">
        <v>2322</v>
      </c>
      <c r="B155" t="s">
        <v>2363</v>
      </c>
      <c r="C155" t="s">
        <v>2312</v>
      </c>
      <c r="D155">
        <v>2019</v>
      </c>
      <c r="E155" s="129" t="s">
        <v>2311</v>
      </c>
      <c r="F155" s="128">
        <v>186</v>
      </c>
      <c r="G155">
        <v>0</v>
      </c>
      <c r="H155">
        <v>0</v>
      </c>
      <c r="I155" s="129">
        <v>0</v>
      </c>
      <c r="J155" s="128">
        <v>119</v>
      </c>
      <c r="K155">
        <v>0</v>
      </c>
      <c r="L155">
        <v>0</v>
      </c>
      <c r="M155" s="129">
        <v>0</v>
      </c>
      <c r="N155" s="128">
        <v>136</v>
      </c>
      <c r="O155" s="129">
        <v>0</v>
      </c>
      <c r="P155" s="128">
        <v>337</v>
      </c>
      <c r="Q155" s="129">
        <v>0</v>
      </c>
      <c r="R155" s="128">
        <v>778</v>
      </c>
      <c r="S155" s="129">
        <v>0</v>
      </c>
      <c r="T155" s="128">
        <v>2019</v>
      </c>
      <c r="U155" s="129">
        <v>2016</v>
      </c>
    </row>
    <row r="156" spans="1:21" x14ac:dyDescent="0.3">
      <c r="A156" s="128" t="s">
        <v>2322</v>
      </c>
      <c r="B156" t="s">
        <v>2364</v>
      </c>
      <c r="C156" t="s">
        <v>2310</v>
      </c>
      <c r="D156">
        <v>2016</v>
      </c>
      <c r="E156" s="129" t="s">
        <v>2311</v>
      </c>
      <c r="F156" s="128">
        <v>315</v>
      </c>
      <c r="G156">
        <v>0</v>
      </c>
      <c r="H156">
        <v>0</v>
      </c>
      <c r="I156" s="129">
        <v>0</v>
      </c>
      <c r="J156" s="128">
        <v>202</v>
      </c>
      <c r="K156">
        <v>0</v>
      </c>
      <c r="L156">
        <v>0</v>
      </c>
      <c r="M156" s="129">
        <v>0</v>
      </c>
      <c r="N156" s="128">
        <v>210</v>
      </c>
      <c r="O156" s="129">
        <v>4</v>
      </c>
      <c r="P156" s="128">
        <v>520</v>
      </c>
      <c r="Q156" s="129">
        <v>101</v>
      </c>
      <c r="R156" s="128">
        <v>1247</v>
      </c>
      <c r="S156" s="129">
        <v>105</v>
      </c>
      <c r="T156" s="128">
        <v>2016</v>
      </c>
      <c r="U156" s="129">
        <v>2016</v>
      </c>
    </row>
    <row r="157" spans="1:21" x14ac:dyDescent="0.3">
      <c r="A157" s="128" t="s">
        <v>2322</v>
      </c>
      <c r="B157" t="s">
        <v>2364</v>
      </c>
      <c r="C157" t="s">
        <v>2310</v>
      </c>
      <c r="D157">
        <v>2017</v>
      </c>
      <c r="E157" s="129" t="s">
        <v>2311</v>
      </c>
      <c r="F157" s="128">
        <v>315</v>
      </c>
      <c r="G157">
        <v>0</v>
      </c>
      <c r="H157">
        <v>0</v>
      </c>
      <c r="I157" s="129">
        <v>0</v>
      </c>
      <c r="J157" s="128">
        <v>202</v>
      </c>
      <c r="K157">
        <v>0</v>
      </c>
      <c r="L157">
        <v>0</v>
      </c>
      <c r="M157" s="129">
        <v>0</v>
      </c>
      <c r="N157" s="128">
        <v>210</v>
      </c>
      <c r="O157" s="129">
        <v>76</v>
      </c>
      <c r="P157" s="128">
        <v>520</v>
      </c>
      <c r="Q157" s="129">
        <v>34</v>
      </c>
      <c r="R157" s="128">
        <v>1247</v>
      </c>
      <c r="S157" s="129">
        <v>110</v>
      </c>
      <c r="T157" s="128">
        <v>2017</v>
      </c>
      <c r="U157" s="129">
        <v>2016</v>
      </c>
    </row>
    <row r="158" spans="1:21" x14ac:dyDescent="0.3">
      <c r="A158" s="128" t="s">
        <v>2322</v>
      </c>
      <c r="B158" t="s">
        <v>2364</v>
      </c>
      <c r="C158" t="s">
        <v>2312</v>
      </c>
      <c r="D158">
        <v>2018</v>
      </c>
      <c r="E158" s="129" t="s">
        <v>2311</v>
      </c>
      <c r="F158" s="128">
        <v>315</v>
      </c>
      <c r="G158">
        <v>0</v>
      </c>
      <c r="H158">
        <v>0</v>
      </c>
      <c r="I158" s="129">
        <v>0</v>
      </c>
      <c r="J158" s="128">
        <v>202</v>
      </c>
      <c r="K158">
        <v>1</v>
      </c>
      <c r="L158">
        <v>0</v>
      </c>
      <c r="M158" s="129">
        <v>1</v>
      </c>
      <c r="N158" s="128">
        <v>210</v>
      </c>
      <c r="O158" s="129">
        <v>4</v>
      </c>
      <c r="P158" s="128">
        <v>520</v>
      </c>
      <c r="Q158" s="129">
        <v>119</v>
      </c>
      <c r="R158" s="128">
        <v>1247</v>
      </c>
      <c r="S158" s="129">
        <v>124</v>
      </c>
      <c r="T158" s="128">
        <v>2018</v>
      </c>
      <c r="U158" s="129">
        <v>2016</v>
      </c>
    </row>
    <row r="159" spans="1:21" x14ac:dyDescent="0.3">
      <c r="A159" s="128" t="s">
        <v>2322</v>
      </c>
      <c r="B159" t="s">
        <v>2364</v>
      </c>
      <c r="C159" t="s">
        <v>2312</v>
      </c>
      <c r="D159">
        <v>2019</v>
      </c>
      <c r="E159" s="129" t="s">
        <v>2311</v>
      </c>
      <c r="F159" s="128">
        <v>315</v>
      </c>
      <c r="G159">
        <v>14</v>
      </c>
      <c r="H159">
        <v>0</v>
      </c>
      <c r="I159" s="129">
        <v>14</v>
      </c>
      <c r="J159" s="128">
        <v>202</v>
      </c>
      <c r="K159">
        <v>43</v>
      </c>
      <c r="L159">
        <v>0</v>
      </c>
      <c r="M159" s="129">
        <v>43</v>
      </c>
      <c r="N159" s="128">
        <v>210</v>
      </c>
      <c r="O159" s="129">
        <v>0</v>
      </c>
      <c r="P159" s="128">
        <v>520</v>
      </c>
      <c r="Q159" s="129">
        <v>33</v>
      </c>
      <c r="R159" s="128">
        <v>1247</v>
      </c>
      <c r="S159" s="129">
        <v>90</v>
      </c>
      <c r="T159" s="128">
        <v>2019</v>
      </c>
      <c r="U159" s="129">
        <v>2016</v>
      </c>
    </row>
    <row r="160" spans="1:21" x14ac:dyDescent="0.3">
      <c r="A160" s="128" t="s">
        <v>2326</v>
      </c>
      <c r="B160" t="s">
        <v>2365</v>
      </c>
      <c r="C160" t="s">
        <v>2310</v>
      </c>
      <c r="D160">
        <v>2017</v>
      </c>
      <c r="E160" s="129" t="s">
        <v>2311</v>
      </c>
      <c r="F160" s="128">
        <v>111</v>
      </c>
      <c r="G160">
        <v>0</v>
      </c>
      <c r="H160">
        <v>0</v>
      </c>
      <c r="I160" s="129">
        <v>0</v>
      </c>
      <c r="J160" s="128">
        <v>86</v>
      </c>
      <c r="K160">
        <v>2</v>
      </c>
      <c r="L160">
        <v>0</v>
      </c>
      <c r="M160" s="129">
        <v>2</v>
      </c>
      <c r="N160" s="128">
        <v>105</v>
      </c>
      <c r="O160" s="129">
        <v>0</v>
      </c>
      <c r="P160" s="128">
        <v>367</v>
      </c>
      <c r="Q160" s="129">
        <v>0</v>
      </c>
      <c r="R160" s="128">
        <v>669</v>
      </c>
      <c r="S160" s="129">
        <v>2</v>
      </c>
      <c r="T160" s="128">
        <v>2017</v>
      </c>
      <c r="U160" s="129">
        <v>2016</v>
      </c>
    </row>
    <row r="161" spans="1:21" x14ac:dyDescent="0.3">
      <c r="A161" s="128" t="s">
        <v>2326</v>
      </c>
      <c r="B161" t="s">
        <v>2365</v>
      </c>
      <c r="C161" t="s">
        <v>2312</v>
      </c>
      <c r="D161">
        <v>2018</v>
      </c>
      <c r="E161" s="129" t="s">
        <v>2311</v>
      </c>
      <c r="F161" s="128">
        <v>111</v>
      </c>
      <c r="G161">
        <v>0</v>
      </c>
      <c r="H161">
        <v>0</v>
      </c>
      <c r="I161" s="129">
        <v>0</v>
      </c>
      <c r="J161" s="128">
        <v>86</v>
      </c>
      <c r="K161">
        <v>1</v>
      </c>
      <c r="L161">
        <v>0</v>
      </c>
      <c r="M161" s="129">
        <v>1</v>
      </c>
      <c r="N161" s="128">
        <v>105</v>
      </c>
      <c r="O161" s="129">
        <v>1</v>
      </c>
      <c r="P161" s="128">
        <v>367</v>
      </c>
      <c r="Q161" s="129">
        <v>0</v>
      </c>
      <c r="R161" s="128">
        <v>669</v>
      </c>
      <c r="S161" s="129">
        <v>2</v>
      </c>
      <c r="T161" s="128">
        <v>2018</v>
      </c>
      <c r="U161" s="129">
        <v>2016</v>
      </c>
    </row>
    <row r="162" spans="1:21" x14ac:dyDescent="0.3">
      <c r="A162" s="128" t="s">
        <v>2326</v>
      </c>
      <c r="B162" t="s">
        <v>2365</v>
      </c>
      <c r="C162" t="s">
        <v>2312</v>
      </c>
      <c r="D162">
        <v>2019</v>
      </c>
      <c r="E162" s="129" t="s">
        <v>2311</v>
      </c>
      <c r="F162" s="128">
        <v>111</v>
      </c>
      <c r="G162">
        <v>0</v>
      </c>
      <c r="H162">
        <v>0</v>
      </c>
      <c r="I162" s="129">
        <v>0</v>
      </c>
      <c r="J162" s="128">
        <v>86</v>
      </c>
      <c r="K162">
        <v>0</v>
      </c>
      <c r="L162">
        <v>0</v>
      </c>
      <c r="M162" s="129">
        <v>0</v>
      </c>
      <c r="N162" s="128">
        <v>105</v>
      </c>
      <c r="O162" s="129">
        <v>0</v>
      </c>
      <c r="P162" s="128">
        <v>367</v>
      </c>
      <c r="Q162" s="129">
        <v>0</v>
      </c>
      <c r="R162" s="128">
        <v>669</v>
      </c>
      <c r="S162" s="129">
        <v>0</v>
      </c>
      <c r="T162" s="128">
        <v>2019</v>
      </c>
      <c r="U162" s="129">
        <v>2016</v>
      </c>
    </row>
    <row r="163" spans="1:21" x14ac:dyDescent="0.3">
      <c r="A163" s="128" t="s">
        <v>2326</v>
      </c>
      <c r="B163" t="s">
        <v>2366</v>
      </c>
      <c r="C163" t="s">
        <v>2310</v>
      </c>
      <c r="D163">
        <v>2015</v>
      </c>
      <c r="E163" s="129" t="s">
        <v>2311</v>
      </c>
      <c r="F163" s="128">
        <v>110</v>
      </c>
      <c r="G163">
        <v>53</v>
      </c>
      <c r="H163">
        <v>43</v>
      </c>
      <c r="I163" s="129">
        <v>10</v>
      </c>
      <c r="J163" s="128">
        <v>82</v>
      </c>
      <c r="K163">
        <v>2</v>
      </c>
      <c r="L163">
        <v>0</v>
      </c>
      <c r="M163" s="129">
        <v>2</v>
      </c>
      <c r="N163" s="128">
        <v>77</v>
      </c>
      <c r="O163" s="129">
        <v>0</v>
      </c>
      <c r="P163" s="128">
        <v>319</v>
      </c>
      <c r="Q163" s="129">
        <v>0</v>
      </c>
      <c r="R163" s="128">
        <v>588</v>
      </c>
      <c r="S163" s="129">
        <v>55</v>
      </c>
      <c r="T163" s="128">
        <v>2016</v>
      </c>
      <c r="U163" s="129">
        <v>2016</v>
      </c>
    </row>
    <row r="164" spans="1:21" x14ac:dyDescent="0.3">
      <c r="A164" s="128" t="s">
        <v>2326</v>
      </c>
      <c r="B164" t="s">
        <v>2366</v>
      </c>
      <c r="C164" t="s">
        <v>2310</v>
      </c>
      <c r="D164">
        <v>2016</v>
      </c>
      <c r="E164" s="129" t="s">
        <v>2311</v>
      </c>
      <c r="F164" s="128">
        <v>110</v>
      </c>
      <c r="G164">
        <v>56</v>
      </c>
      <c r="H164">
        <v>48</v>
      </c>
      <c r="I164" s="129">
        <v>8</v>
      </c>
      <c r="J164" s="128">
        <v>82</v>
      </c>
      <c r="K164">
        <v>4</v>
      </c>
      <c r="L164">
        <v>2</v>
      </c>
      <c r="M164" s="129">
        <v>2</v>
      </c>
      <c r="N164" s="128">
        <v>77</v>
      </c>
      <c r="O164" s="129">
        <v>3</v>
      </c>
      <c r="P164" s="128">
        <v>319</v>
      </c>
      <c r="Q164" s="129">
        <v>0</v>
      </c>
      <c r="R164" s="128">
        <v>588</v>
      </c>
      <c r="S164" s="129">
        <v>63</v>
      </c>
      <c r="T164" s="128">
        <v>2016</v>
      </c>
      <c r="U164" s="129">
        <v>2016</v>
      </c>
    </row>
    <row r="165" spans="1:21" x14ac:dyDescent="0.3">
      <c r="A165" s="128" t="s">
        <v>2326</v>
      </c>
      <c r="B165" t="s">
        <v>2366</v>
      </c>
      <c r="C165" t="s">
        <v>2310</v>
      </c>
      <c r="D165">
        <v>2017</v>
      </c>
      <c r="E165" s="129" t="s">
        <v>2311</v>
      </c>
      <c r="F165" s="128">
        <v>110</v>
      </c>
      <c r="G165">
        <v>7</v>
      </c>
      <c r="H165">
        <v>4</v>
      </c>
      <c r="I165" s="129">
        <v>3</v>
      </c>
      <c r="J165" s="128">
        <v>82</v>
      </c>
      <c r="K165">
        <v>27</v>
      </c>
      <c r="L165">
        <v>17</v>
      </c>
      <c r="M165" s="129">
        <v>10</v>
      </c>
      <c r="N165" s="128">
        <v>77</v>
      </c>
      <c r="O165" s="129">
        <v>0</v>
      </c>
      <c r="P165" s="128">
        <v>319</v>
      </c>
      <c r="Q165" s="129">
        <v>0</v>
      </c>
      <c r="R165" s="128">
        <v>588</v>
      </c>
      <c r="S165" s="129">
        <v>34</v>
      </c>
      <c r="T165" s="128">
        <v>2017</v>
      </c>
      <c r="U165" s="129">
        <v>2016</v>
      </c>
    </row>
    <row r="166" spans="1:21" x14ac:dyDescent="0.3">
      <c r="A166" s="128" t="s">
        <v>2326</v>
      </c>
      <c r="B166" t="s">
        <v>2366</v>
      </c>
      <c r="C166" t="s">
        <v>2312</v>
      </c>
      <c r="D166">
        <v>2018</v>
      </c>
      <c r="E166" s="129" t="s">
        <v>2311</v>
      </c>
      <c r="F166" s="128">
        <v>110</v>
      </c>
      <c r="G166">
        <v>10</v>
      </c>
      <c r="H166">
        <v>6</v>
      </c>
      <c r="I166" s="129">
        <v>4</v>
      </c>
      <c r="J166" s="128">
        <v>82</v>
      </c>
      <c r="K166">
        <v>20</v>
      </c>
      <c r="L166">
        <v>12</v>
      </c>
      <c r="M166" s="129">
        <v>8</v>
      </c>
      <c r="N166" s="128">
        <v>77</v>
      </c>
      <c r="O166" s="129">
        <v>4</v>
      </c>
      <c r="P166" s="128">
        <v>319</v>
      </c>
      <c r="Q166" s="129">
        <v>0</v>
      </c>
      <c r="R166" s="128">
        <v>588</v>
      </c>
      <c r="S166" s="129">
        <v>34</v>
      </c>
      <c r="T166" s="128">
        <v>2018</v>
      </c>
      <c r="U166" s="129">
        <v>2016</v>
      </c>
    </row>
    <row r="167" spans="1:21" x14ac:dyDescent="0.3">
      <c r="A167" s="128" t="s">
        <v>2331</v>
      </c>
      <c r="B167" t="s">
        <v>2367</v>
      </c>
      <c r="C167" t="s">
        <v>2310</v>
      </c>
      <c r="D167">
        <v>2015</v>
      </c>
      <c r="E167" s="129" t="s">
        <v>2311</v>
      </c>
      <c r="F167" s="128">
        <v>623</v>
      </c>
      <c r="G167">
        <v>0</v>
      </c>
      <c r="H167">
        <v>0</v>
      </c>
      <c r="I167" s="129">
        <v>0</v>
      </c>
      <c r="J167" s="128">
        <v>576</v>
      </c>
      <c r="K167">
        <v>3</v>
      </c>
      <c r="L167">
        <v>3</v>
      </c>
      <c r="M167" s="129">
        <v>0</v>
      </c>
      <c r="N167" s="128">
        <v>566</v>
      </c>
      <c r="O167" s="129">
        <v>97</v>
      </c>
      <c r="P167" s="128">
        <v>1431</v>
      </c>
      <c r="Q167" s="129">
        <v>8</v>
      </c>
      <c r="R167" s="128">
        <v>3196</v>
      </c>
      <c r="S167" s="129">
        <v>108</v>
      </c>
      <c r="T167" s="128">
        <v>2016</v>
      </c>
      <c r="U167" s="129">
        <v>2016</v>
      </c>
    </row>
    <row r="168" spans="1:21" x14ac:dyDescent="0.3">
      <c r="A168" s="128" t="s">
        <v>2331</v>
      </c>
      <c r="B168" t="s">
        <v>2367</v>
      </c>
      <c r="C168" t="s">
        <v>2310</v>
      </c>
      <c r="D168">
        <v>2016</v>
      </c>
      <c r="E168" s="129" t="s">
        <v>2311</v>
      </c>
      <c r="F168" s="128">
        <v>623</v>
      </c>
      <c r="G168">
        <v>0</v>
      </c>
      <c r="H168">
        <v>0</v>
      </c>
      <c r="I168" s="129">
        <v>0</v>
      </c>
      <c r="J168" s="128">
        <v>576</v>
      </c>
      <c r="K168">
        <v>2</v>
      </c>
      <c r="L168">
        <v>2</v>
      </c>
      <c r="M168" s="129">
        <v>0</v>
      </c>
      <c r="N168" s="128">
        <v>566</v>
      </c>
      <c r="O168" s="129">
        <v>40</v>
      </c>
      <c r="P168" s="128">
        <v>1431</v>
      </c>
      <c r="Q168" s="129">
        <v>1</v>
      </c>
      <c r="R168" s="128">
        <v>3196</v>
      </c>
      <c r="S168" s="129">
        <v>43</v>
      </c>
      <c r="T168" s="128">
        <v>2016</v>
      </c>
      <c r="U168" s="129">
        <v>2016</v>
      </c>
    </row>
    <row r="169" spans="1:21" x14ac:dyDescent="0.3">
      <c r="A169" s="128" t="s">
        <v>2331</v>
      </c>
      <c r="B169" t="s">
        <v>2367</v>
      </c>
      <c r="C169" t="s">
        <v>2310</v>
      </c>
      <c r="D169">
        <v>2017</v>
      </c>
      <c r="E169" s="129" t="s">
        <v>2311</v>
      </c>
      <c r="F169" s="128">
        <v>623</v>
      </c>
      <c r="G169">
        <v>0</v>
      </c>
      <c r="H169">
        <v>0</v>
      </c>
      <c r="I169" s="129">
        <v>0</v>
      </c>
      <c r="J169" s="128">
        <v>576</v>
      </c>
      <c r="K169">
        <v>2</v>
      </c>
      <c r="L169">
        <v>2</v>
      </c>
      <c r="M169" s="129">
        <v>0</v>
      </c>
      <c r="N169" s="128">
        <v>566</v>
      </c>
      <c r="O169" s="129">
        <v>15</v>
      </c>
      <c r="P169" s="128">
        <v>1431</v>
      </c>
      <c r="Q169" s="129">
        <v>2</v>
      </c>
      <c r="R169" s="128">
        <v>3196</v>
      </c>
      <c r="S169" s="129">
        <v>19</v>
      </c>
      <c r="T169" s="128">
        <v>2017</v>
      </c>
      <c r="U169" s="129">
        <v>2016</v>
      </c>
    </row>
    <row r="170" spans="1:21" x14ac:dyDescent="0.3">
      <c r="A170" s="128" t="s">
        <v>2331</v>
      </c>
      <c r="B170" t="s">
        <v>2367</v>
      </c>
      <c r="C170" t="s">
        <v>2312</v>
      </c>
      <c r="D170">
        <v>2018</v>
      </c>
      <c r="E170" s="129" t="s">
        <v>2311</v>
      </c>
      <c r="F170" s="128">
        <v>623</v>
      </c>
      <c r="G170">
        <v>10</v>
      </c>
      <c r="H170">
        <v>0</v>
      </c>
      <c r="I170" s="129">
        <v>10</v>
      </c>
      <c r="J170" s="128">
        <v>576</v>
      </c>
      <c r="K170">
        <v>25</v>
      </c>
      <c r="L170">
        <v>1</v>
      </c>
      <c r="M170" s="129">
        <v>24</v>
      </c>
      <c r="N170" s="128">
        <v>566</v>
      </c>
      <c r="O170" s="129">
        <v>41</v>
      </c>
      <c r="P170" s="128">
        <v>1431</v>
      </c>
      <c r="Q170" s="129">
        <v>11</v>
      </c>
      <c r="R170" s="128">
        <v>3196</v>
      </c>
      <c r="S170" s="129">
        <v>87</v>
      </c>
      <c r="T170" s="128">
        <v>2018</v>
      </c>
      <c r="U170" s="129">
        <v>2016</v>
      </c>
    </row>
    <row r="171" spans="1:21" x14ac:dyDescent="0.3">
      <c r="A171" s="128" t="s">
        <v>2331</v>
      </c>
      <c r="B171" t="s">
        <v>2367</v>
      </c>
      <c r="C171" t="s">
        <v>2312</v>
      </c>
      <c r="D171">
        <v>2019</v>
      </c>
      <c r="E171" s="129" t="s">
        <v>2311</v>
      </c>
      <c r="F171" s="128">
        <v>623</v>
      </c>
      <c r="G171">
        <v>0</v>
      </c>
      <c r="H171">
        <v>0</v>
      </c>
      <c r="I171" s="129">
        <v>0</v>
      </c>
      <c r="J171" s="128">
        <v>576</v>
      </c>
      <c r="K171">
        <v>12</v>
      </c>
      <c r="L171">
        <v>8</v>
      </c>
      <c r="M171" s="129">
        <v>4</v>
      </c>
      <c r="N171" s="128">
        <v>566</v>
      </c>
      <c r="O171" s="129">
        <v>2</v>
      </c>
      <c r="P171" s="128">
        <v>1431</v>
      </c>
      <c r="Q171" s="129">
        <v>64</v>
      </c>
      <c r="R171" s="128">
        <v>3196</v>
      </c>
      <c r="S171" s="129">
        <v>78</v>
      </c>
      <c r="T171" s="128">
        <v>2019</v>
      </c>
      <c r="U171" s="129">
        <v>2016</v>
      </c>
    </row>
    <row r="172" spans="1:21" x14ac:dyDescent="0.3">
      <c r="A172" s="128" t="s">
        <v>2326</v>
      </c>
      <c r="B172" t="s">
        <v>2368</v>
      </c>
      <c r="C172" t="s">
        <v>2310</v>
      </c>
      <c r="D172">
        <v>2015</v>
      </c>
      <c r="E172" s="129" t="s">
        <v>2311</v>
      </c>
      <c r="F172" s="128">
        <v>393</v>
      </c>
      <c r="G172">
        <v>55</v>
      </c>
      <c r="H172">
        <v>55</v>
      </c>
      <c r="I172" s="129">
        <v>0</v>
      </c>
      <c r="J172" s="128">
        <v>204</v>
      </c>
      <c r="K172">
        <v>0</v>
      </c>
      <c r="L172">
        <v>0</v>
      </c>
      <c r="M172" s="129">
        <v>0</v>
      </c>
      <c r="N172" s="128">
        <v>161</v>
      </c>
      <c r="O172" s="129">
        <v>3</v>
      </c>
      <c r="P172" s="128">
        <v>553</v>
      </c>
      <c r="Q172" s="129">
        <v>5</v>
      </c>
      <c r="R172" s="128">
        <v>1311</v>
      </c>
      <c r="S172" s="129">
        <v>63</v>
      </c>
      <c r="T172" s="128">
        <v>2016</v>
      </c>
      <c r="U172" s="129">
        <v>2016</v>
      </c>
    </row>
    <row r="173" spans="1:21" x14ac:dyDescent="0.3">
      <c r="A173" s="128" t="s">
        <v>2326</v>
      </c>
      <c r="B173" t="s">
        <v>2368</v>
      </c>
      <c r="C173" t="s">
        <v>2310</v>
      </c>
      <c r="D173">
        <v>2016</v>
      </c>
      <c r="E173" s="129" t="s">
        <v>2311</v>
      </c>
      <c r="F173" s="128">
        <v>393</v>
      </c>
      <c r="G173">
        <v>0</v>
      </c>
      <c r="H173">
        <v>0</v>
      </c>
      <c r="I173" s="129">
        <v>0</v>
      </c>
      <c r="J173" s="128">
        <v>204</v>
      </c>
      <c r="K173">
        <v>0</v>
      </c>
      <c r="L173">
        <v>0</v>
      </c>
      <c r="M173" s="129">
        <v>0</v>
      </c>
      <c r="N173" s="128">
        <v>161</v>
      </c>
      <c r="O173" s="129">
        <v>9</v>
      </c>
      <c r="P173" s="128">
        <v>553</v>
      </c>
      <c r="Q173" s="129">
        <v>0</v>
      </c>
      <c r="R173" s="128">
        <v>1311</v>
      </c>
      <c r="S173" s="129">
        <v>9</v>
      </c>
      <c r="T173" s="128">
        <v>2016</v>
      </c>
      <c r="U173" s="129">
        <v>2016</v>
      </c>
    </row>
    <row r="174" spans="1:21" x14ac:dyDescent="0.3">
      <c r="A174" s="128" t="s">
        <v>2326</v>
      </c>
      <c r="B174" t="s">
        <v>2368</v>
      </c>
      <c r="C174" t="s">
        <v>2310</v>
      </c>
      <c r="D174">
        <v>2017</v>
      </c>
      <c r="E174" s="129" t="s">
        <v>2311</v>
      </c>
      <c r="F174" s="128">
        <v>393</v>
      </c>
      <c r="G174">
        <v>0</v>
      </c>
      <c r="H174">
        <v>0</v>
      </c>
      <c r="I174" s="129">
        <v>0</v>
      </c>
      <c r="J174" s="128">
        <v>204</v>
      </c>
      <c r="K174">
        <v>0</v>
      </c>
      <c r="L174">
        <v>0</v>
      </c>
      <c r="M174" s="129">
        <v>0</v>
      </c>
      <c r="N174" s="128">
        <v>161</v>
      </c>
      <c r="O174" s="129">
        <v>3</v>
      </c>
      <c r="P174" s="128">
        <v>553</v>
      </c>
      <c r="Q174" s="129">
        <v>1</v>
      </c>
      <c r="R174" s="128">
        <v>1311</v>
      </c>
      <c r="S174" s="129">
        <v>4</v>
      </c>
      <c r="T174" s="128">
        <v>2017</v>
      </c>
      <c r="U174" s="129">
        <v>2016</v>
      </c>
    </row>
    <row r="175" spans="1:21" x14ac:dyDescent="0.3">
      <c r="A175" s="128" t="s">
        <v>2326</v>
      </c>
      <c r="B175" t="s">
        <v>2368</v>
      </c>
      <c r="C175" t="s">
        <v>2312</v>
      </c>
      <c r="D175">
        <v>2018</v>
      </c>
      <c r="E175" s="129" t="s">
        <v>2311</v>
      </c>
      <c r="F175" s="128">
        <v>393</v>
      </c>
      <c r="G175">
        <v>0</v>
      </c>
      <c r="H175">
        <v>0</v>
      </c>
      <c r="I175" s="129">
        <v>0</v>
      </c>
      <c r="J175" s="128">
        <v>204</v>
      </c>
      <c r="K175">
        <v>1</v>
      </c>
      <c r="L175">
        <v>0</v>
      </c>
      <c r="M175" s="129">
        <v>1</v>
      </c>
      <c r="N175" s="128">
        <v>161</v>
      </c>
      <c r="O175" s="129">
        <v>21</v>
      </c>
      <c r="P175" s="128">
        <v>553</v>
      </c>
      <c r="Q175" s="129">
        <v>1</v>
      </c>
      <c r="R175" s="128">
        <v>1311</v>
      </c>
      <c r="S175" s="129">
        <v>23</v>
      </c>
      <c r="T175" s="128">
        <v>2018</v>
      </c>
      <c r="U175" s="129">
        <v>2016</v>
      </c>
    </row>
    <row r="176" spans="1:21" x14ac:dyDescent="0.3">
      <c r="A176" s="128" t="s">
        <v>2326</v>
      </c>
      <c r="B176" t="s">
        <v>2368</v>
      </c>
      <c r="C176" t="s">
        <v>2312</v>
      </c>
      <c r="D176">
        <v>2019</v>
      </c>
      <c r="E176" s="129" t="s">
        <v>2311</v>
      </c>
      <c r="F176" s="128">
        <v>393</v>
      </c>
      <c r="G176">
        <v>0</v>
      </c>
      <c r="H176">
        <v>0</v>
      </c>
      <c r="I176" s="129">
        <v>0</v>
      </c>
      <c r="J176" s="128">
        <v>204</v>
      </c>
      <c r="K176">
        <v>0</v>
      </c>
      <c r="L176">
        <v>0</v>
      </c>
      <c r="M176" s="129">
        <v>0</v>
      </c>
      <c r="N176" s="128">
        <v>161</v>
      </c>
      <c r="O176" s="129">
        <v>12</v>
      </c>
      <c r="P176" s="128">
        <v>553</v>
      </c>
      <c r="Q176" s="129">
        <v>0</v>
      </c>
      <c r="R176" s="128">
        <v>1311</v>
      </c>
      <c r="S176" s="129">
        <v>12</v>
      </c>
      <c r="T176" s="128">
        <v>2019</v>
      </c>
      <c r="U176" s="129">
        <v>2016</v>
      </c>
    </row>
    <row r="177" spans="1:21" x14ac:dyDescent="0.3">
      <c r="A177" s="128" t="s">
        <v>2334</v>
      </c>
      <c r="B177" t="s">
        <v>2369</v>
      </c>
      <c r="C177" t="s">
        <v>2312</v>
      </c>
      <c r="D177">
        <v>2018</v>
      </c>
      <c r="E177" s="129" t="s">
        <v>2311</v>
      </c>
      <c r="F177" s="128">
        <v>308</v>
      </c>
      <c r="G177">
        <v>0</v>
      </c>
      <c r="H177">
        <v>0</v>
      </c>
      <c r="I177" s="129">
        <v>0</v>
      </c>
      <c r="J177" s="128">
        <v>215</v>
      </c>
      <c r="K177">
        <v>0</v>
      </c>
      <c r="L177">
        <v>0</v>
      </c>
      <c r="M177" s="129">
        <v>0</v>
      </c>
      <c r="N177" s="128">
        <v>231</v>
      </c>
      <c r="O177" s="129">
        <v>0</v>
      </c>
      <c r="P177" s="128">
        <v>726</v>
      </c>
      <c r="Q177" s="129">
        <v>138</v>
      </c>
      <c r="R177" s="128">
        <v>1480</v>
      </c>
      <c r="S177" s="129">
        <v>138</v>
      </c>
      <c r="T177" s="128">
        <v>2018</v>
      </c>
      <c r="U177" s="129">
        <v>2016</v>
      </c>
    </row>
    <row r="178" spans="1:21" x14ac:dyDescent="0.3">
      <c r="A178" s="128" t="s">
        <v>2334</v>
      </c>
      <c r="B178" t="s">
        <v>2369</v>
      </c>
      <c r="C178" t="s">
        <v>2312</v>
      </c>
      <c r="D178">
        <v>2019</v>
      </c>
      <c r="E178" s="129" t="s">
        <v>2311</v>
      </c>
      <c r="F178" s="128">
        <v>308</v>
      </c>
      <c r="G178">
        <v>0</v>
      </c>
      <c r="H178">
        <v>0</v>
      </c>
      <c r="I178" s="129">
        <v>0</v>
      </c>
      <c r="J178" s="128">
        <v>215</v>
      </c>
      <c r="K178">
        <v>0</v>
      </c>
      <c r="L178">
        <v>0</v>
      </c>
      <c r="M178" s="129">
        <v>0</v>
      </c>
      <c r="N178" s="128">
        <v>231</v>
      </c>
      <c r="O178" s="129">
        <v>0</v>
      </c>
      <c r="P178" s="128">
        <v>726</v>
      </c>
      <c r="Q178" s="129">
        <v>71</v>
      </c>
      <c r="R178" s="128">
        <v>1480</v>
      </c>
      <c r="S178" s="129">
        <v>71</v>
      </c>
      <c r="T178" s="128">
        <v>2019</v>
      </c>
      <c r="U178" s="129">
        <v>2016</v>
      </c>
    </row>
    <row r="179" spans="1:21" x14ac:dyDescent="0.3">
      <c r="A179" s="128" t="s">
        <v>2322</v>
      </c>
      <c r="B179" t="s">
        <v>2370</v>
      </c>
      <c r="C179" t="s">
        <v>2310</v>
      </c>
      <c r="D179">
        <v>2015</v>
      </c>
      <c r="E179" s="129" t="s">
        <v>2311</v>
      </c>
      <c r="F179" s="128">
        <v>321</v>
      </c>
      <c r="G179">
        <v>0</v>
      </c>
      <c r="H179">
        <v>0</v>
      </c>
      <c r="I179" s="129">
        <v>0</v>
      </c>
      <c r="J179" s="128">
        <v>206</v>
      </c>
      <c r="K179">
        <v>0</v>
      </c>
      <c r="L179">
        <v>0</v>
      </c>
      <c r="M179" s="129">
        <v>0</v>
      </c>
      <c r="N179" s="128">
        <v>217</v>
      </c>
      <c r="O179" s="129">
        <v>0</v>
      </c>
      <c r="P179" s="128">
        <v>536</v>
      </c>
      <c r="Q179" s="129">
        <v>52</v>
      </c>
      <c r="R179" s="128">
        <v>1280</v>
      </c>
      <c r="S179" s="129">
        <v>52</v>
      </c>
      <c r="T179" s="128">
        <v>2016</v>
      </c>
      <c r="U179" s="129">
        <v>2016</v>
      </c>
    </row>
    <row r="180" spans="1:21" x14ac:dyDescent="0.3">
      <c r="A180" s="128" t="s">
        <v>2322</v>
      </c>
      <c r="B180" t="s">
        <v>2370</v>
      </c>
      <c r="C180" t="s">
        <v>2310</v>
      </c>
      <c r="D180">
        <v>2016</v>
      </c>
      <c r="E180" s="129" t="s">
        <v>2311</v>
      </c>
      <c r="F180" s="128">
        <v>321</v>
      </c>
      <c r="G180">
        <v>33</v>
      </c>
      <c r="H180">
        <v>33</v>
      </c>
      <c r="I180" s="129">
        <v>0</v>
      </c>
      <c r="J180" s="128">
        <v>206</v>
      </c>
      <c r="K180">
        <v>38</v>
      </c>
      <c r="L180">
        <v>38</v>
      </c>
      <c r="M180" s="129">
        <v>0</v>
      </c>
      <c r="N180" s="128">
        <v>217</v>
      </c>
      <c r="O180" s="129">
        <v>0</v>
      </c>
      <c r="P180" s="128">
        <v>536</v>
      </c>
      <c r="Q180" s="129">
        <v>0</v>
      </c>
      <c r="R180" s="128">
        <v>1280</v>
      </c>
      <c r="S180" s="129">
        <v>71</v>
      </c>
      <c r="T180" s="128">
        <v>2016</v>
      </c>
      <c r="U180" s="129">
        <v>2016</v>
      </c>
    </row>
    <row r="181" spans="1:21" x14ac:dyDescent="0.3">
      <c r="A181" s="128" t="s">
        <v>2322</v>
      </c>
      <c r="B181" t="s">
        <v>2370</v>
      </c>
      <c r="C181" t="s">
        <v>2310</v>
      </c>
      <c r="D181">
        <v>2017</v>
      </c>
      <c r="E181" s="129" t="s">
        <v>2311</v>
      </c>
      <c r="F181" s="128">
        <v>321</v>
      </c>
      <c r="G181">
        <v>0</v>
      </c>
      <c r="H181">
        <v>0</v>
      </c>
      <c r="I181" s="129">
        <v>0</v>
      </c>
      <c r="J181" s="128">
        <v>206</v>
      </c>
      <c r="K181">
        <v>0</v>
      </c>
      <c r="L181">
        <v>0</v>
      </c>
      <c r="M181" s="129">
        <v>0</v>
      </c>
      <c r="N181" s="128">
        <v>217</v>
      </c>
      <c r="O181" s="129">
        <v>0</v>
      </c>
      <c r="P181" s="128">
        <v>536</v>
      </c>
      <c r="Q181" s="129">
        <v>13</v>
      </c>
      <c r="R181" s="128">
        <v>1280</v>
      </c>
      <c r="S181" s="129">
        <v>13</v>
      </c>
      <c r="T181" s="128">
        <v>2017</v>
      </c>
      <c r="U181" s="129">
        <v>2016</v>
      </c>
    </row>
    <row r="182" spans="1:21" x14ac:dyDescent="0.3">
      <c r="A182" s="128" t="s">
        <v>2322</v>
      </c>
      <c r="B182" t="s">
        <v>2370</v>
      </c>
      <c r="C182" t="s">
        <v>2312</v>
      </c>
      <c r="D182">
        <v>2018</v>
      </c>
      <c r="E182" s="129" t="s">
        <v>2311</v>
      </c>
      <c r="F182" s="128">
        <v>321</v>
      </c>
      <c r="G182">
        <v>0</v>
      </c>
      <c r="H182">
        <v>0</v>
      </c>
      <c r="I182" s="129">
        <v>0</v>
      </c>
      <c r="J182" s="128">
        <v>206</v>
      </c>
      <c r="K182">
        <v>0</v>
      </c>
      <c r="L182">
        <v>0</v>
      </c>
      <c r="M182" s="129">
        <v>0</v>
      </c>
      <c r="N182" s="128">
        <v>217</v>
      </c>
      <c r="O182" s="129">
        <v>0</v>
      </c>
      <c r="P182" s="128">
        <v>536</v>
      </c>
      <c r="Q182" s="129">
        <v>40</v>
      </c>
      <c r="R182" s="128">
        <v>1280</v>
      </c>
      <c r="S182" s="129">
        <v>40</v>
      </c>
      <c r="T182" s="128">
        <v>2018</v>
      </c>
      <c r="U182" s="129">
        <v>2016</v>
      </c>
    </row>
    <row r="183" spans="1:21" x14ac:dyDescent="0.3">
      <c r="A183" s="128" t="s">
        <v>2322</v>
      </c>
      <c r="B183" t="s">
        <v>2370</v>
      </c>
      <c r="C183" t="s">
        <v>2312</v>
      </c>
      <c r="D183">
        <v>2019</v>
      </c>
      <c r="E183" s="129" t="s">
        <v>2311</v>
      </c>
      <c r="F183" s="128">
        <v>321</v>
      </c>
      <c r="G183">
        <v>0</v>
      </c>
      <c r="H183">
        <v>0</v>
      </c>
      <c r="I183" s="129">
        <v>0</v>
      </c>
      <c r="J183" s="128">
        <v>206</v>
      </c>
      <c r="K183">
        <v>0</v>
      </c>
      <c r="L183">
        <v>0</v>
      </c>
      <c r="M183" s="129">
        <v>0</v>
      </c>
      <c r="N183" s="128">
        <v>217</v>
      </c>
      <c r="O183" s="129">
        <v>0</v>
      </c>
      <c r="P183" s="128">
        <v>536</v>
      </c>
      <c r="Q183" s="129">
        <v>18</v>
      </c>
      <c r="R183" s="128">
        <v>1280</v>
      </c>
      <c r="S183" s="129">
        <v>18</v>
      </c>
      <c r="T183" s="128">
        <v>2019</v>
      </c>
      <c r="U183" s="129">
        <v>2016</v>
      </c>
    </row>
    <row r="184" spans="1:21" x14ac:dyDescent="0.3">
      <c r="A184" s="128" t="s">
        <v>2326</v>
      </c>
      <c r="B184" t="s">
        <v>2334</v>
      </c>
      <c r="C184" t="s">
        <v>2312</v>
      </c>
      <c r="D184">
        <v>2018</v>
      </c>
      <c r="E184" s="129" t="s">
        <v>2311</v>
      </c>
      <c r="F184" s="128">
        <v>103</v>
      </c>
      <c r="G184">
        <v>0</v>
      </c>
      <c r="H184">
        <v>0</v>
      </c>
      <c r="I184" s="129">
        <v>0</v>
      </c>
      <c r="J184" s="128">
        <v>36</v>
      </c>
      <c r="K184">
        <v>0</v>
      </c>
      <c r="L184">
        <v>0</v>
      </c>
      <c r="M184" s="129">
        <v>0</v>
      </c>
      <c r="N184" s="128">
        <v>35</v>
      </c>
      <c r="O184" s="129">
        <v>0</v>
      </c>
      <c r="P184" s="128">
        <v>204</v>
      </c>
      <c r="Q184" s="129">
        <v>0</v>
      </c>
      <c r="R184" s="128">
        <v>378</v>
      </c>
      <c r="S184" s="129">
        <v>0</v>
      </c>
      <c r="T184" s="128">
        <v>2018</v>
      </c>
      <c r="U184" s="129">
        <v>2016</v>
      </c>
    </row>
    <row r="185" spans="1:21" x14ac:dyDescent="0.3">
      <c r="A185" s="128" t="s">
        <v>2326</v>
      </c>
      <c r="B185" t="s">
        <v>2334</v>
      </c>
      <c r="C185" t="s">
        <v>2312</v>
      </c>
      <c r="D185">
        <v>2019</v>
      </c>
      <c r="E185" s="129" t="s">
        <v>2311</v>
      </c>
      <c r="F185" s="128">
        <v>103</v>
      </c>
      <c r="G185">
        <v>0</v>
      </c>
      <c r="H185">
        <v>0</v>
      </c>
      <c r="I185" s="129">
        <v>0</v>
      </c>
      <c r="J185" s="128">
        <v>36</v>
      </c>
      <c r="K185">
        <v>0</v>
      </c>
      <c r="L185">
        <v>0</v>
      </c>
      <c r="M185" s="129">
        <v>0</v>
      </c>
      <c r="N185" s="128">
        <v>35</v>
      </c>
      <c r="O185" s="129">
        <v>0</v>
      </c>
      <c r="P185" s="128">
        <v>204</v>
      </c>
      <c r="Q185" s="129">
        <v>0</v>
      </c>
      <c r="R185" s="128">
        <v>378</v>
      </c>
      <c r="S185" s="129">
        <v>0</v>
      </c>
      <c r="T185" s="128">
        <v>2019</v>
      </c>
      <c r="U185" s="129">
        <v>2016</v>
      </c>
    </row>
    <row r="186" spans="1:21" x14ac:dyDescent="0.3">
      <c r="A186" s="128" t="s">
        <v>2334</v>
      </c>
      <c r="B186" t="s">
        <v>2371</v>
      </c>
      <c r="C186" t="s">
        <v>2310</v>
      </c>
      <c r="D186">
        <v>2015</v>
      </c>
      <c r="E186" s="129" t="s">
        <v>2311</v>
      </c>
      <c r="F186" s="128">
        <v>2496</v>
      </c>
      <c r="G186">
        <v>10</v>
      </c>
      <c r="H186">
        <v>0</v>
      </c>
      <c r="I186" s="129">
        <v>10</v>
      </c>
      <c r="J186" s="128">
        <v>1727</v>
      </c>
      <c r="K186">
        <v>56</v>
      </c>
      <c r="L186">
        <v>10</v>
      </c>
      <c r="M186" s="129">
        <v>46</v>
      </c>
      <c r="N186" s="128">
        <v>1724</v>
      </c>
      <c r="O186" s="129">
        <v>90</v>
      </c>
      <c r="P186" s="128">
        <v>4220</v>
      </c>
      <c r="Q186" s="129">
        <v>183</v>
      </c>
      <c r="R186" s="128">
        <v>10167</v>
      </c>
      <c r="S186" s="129">
        <v>339</v>
      </c>
      <c r="T186" s="128">
        <v>2016</v>
      </c>
      <c r="U186" s="129">
        <v>2016</v>
      </c>
    </row>
    <row r="187" spans="1:21" x14ac:dyDescent="0.3">
      <c r="A187" s="128" t="s">
        <v>2334</v>
      </c>
      <c r="B187" t="s">
        <v>2371</v>
      </c>
      <c r="C187" t="s">
        <v>2310</v>
      </c>
      <c r="D187">
        <v>2016</v>
      </c>
      <c r="E187" s="129" t="s">
        <v>2311</v>
      </c>
      <c r="F187" s="128">
        <v>2496</v>
      </c>
      <c r="G187">
        <v>1</v>
      </c>
      <c r="H187">
        <v>0</v>
      </c>
      <c r="I187" s="129">
        <v>1</v>
      </c>
      <c r="J187" s="128">
        <v>1727</v>
      </c>
      <c r="K187">
        <v>134</v>
      </c>
      <c r="L187">
        <v>0</v>
      </c>
      <c r="M187" s="129">
        <v>134</v>
      </c>
      <c r="N187" s="128">
        <v>1724</v>
      </c>
      <c r="O187" s="129">
        <v>96</v>
      </c>
      <c r="P187" s="128">
        <v>4220</v>
      </c>
      <c r="Q187" s="129">
        <v>234</v>
      </c>
      <c r="R187" s="128">
        <v>10167</v>
      </c>
      <c r="S187" s="129">
        <v>465</v>
      </c>
      <c r="T187" s="128">
        <v>2016</v>
      </c>
      <c r="U187" s="129">
        <v>2016</v>
      </c>
    </row>
    <row r="188" spans="1:21" x14ac:dyDescent="0.3">
      <c r="A188" s="128" t="s">
        <v>2334</v>
      </c>
      <c r="B188" t="s">
        <v>2371</v>
      </c>
      <c r="C188" t="s">
        <v>2310</v>
      </c>
      <c r="D188">
        <v>2017</v>
      </c>
      <c r="E188" s="129" t="s">
        <v>2311</v>
      </c>
      <c r="F188" s="128">
        <v>2496</v>
      </c>
      <c r="G188">
        <v>0</v>
      </c>
      <c r="H188">
        <v>0</v>
      </c>
      <c r="I188" s="129">
        <v>0</v>
      </c>
      <c r="J188" s="128">
        <v>1727</v>
      </c>
      <c r="K188">
        <v>70</v>
      </c>
      <c r="L188">
        <v>70</v>
      </c>
      <c r="M188" s="129">
        <v>0</v>
      </c>
      <c r="N188" s="128">
        <v>1724</v>
      </c>
      <c r="O188" s="129">
        <v>93</v>
      </c>
      <c r="P188" s="128">
        <v>4220</v>
      </c>
      <c r="Q188" s="129">
        <v>180</v>
      </c>
      <c r="R188" s="128">
        <v>10167</v>
      </c>
      <c r="S188" s="129">
        <v>343</v>
      </c>
      <c r="T188" s="128">
        <v>2017</v>
      </c>
      <c r="U188" s="129">
        <v>2016</v>
      </c>
    </row>
    <row r="189" spans="1:21" x14ac:dyDescent="0.3">
      <c r="A189" s="128" t="s">
        <v>2334</v>
      </c>
      <c r="B189" t="s">
        <v>2371</v>
      </c>
      <c r="C189" t="s">
        <v>2312</v>
      </c>
      <c r="D189">
        <v>2018</v>
      </c>
      <c r="E189" s="129" t="s">
        <v>2311</v>
      </c>
      <c r="F189" s="128">
        <v>2496</v>
      </c>
      <c r="G189">
        <v>29</v>
      </c>
      <c r="H189">
        <v>0</v>
      </c>
      <c r="I189" s="129">
        <v>29</v>
      </c>
      <c r="J189" s="128">
        <v>1727</v>
      </c>
      <c r="K189">
        <v>56</v>
      </c>
      <c r="L189">
        <v>5</v>
      </c>
      <c r="M189" s="129">
        <v>51</v>
      </c>
      <c r="N189" s="128">
        <v>1724</v>
      </c>
      <c r="O189" s="129">
        <v>213</v>
      </c>
      <c r="P189" s="128">
        <v>4220</v>
      </c>
      <c r="Q189" s="129">
        <v>595</v>
      </c>
      <c r="R189" s="128">
        <v>10167</v>
      </c>
      <c r="S189" s="129">
        <v>893</v>
      </c>
      <c r="T189" s="128">
        <v>2018</v>
      </c>
      <c r="U189" s="129">
        <v>2016</v>
      </c>
    </row>
    <row r="190" spans="1:21" x14ac:dyDescent="0.3">
      <c r="A190" s="128" t="s">
        <v>2334</v>
      </c>
      <c r="B190" t="s">
        <v>2371</v>
      </c>
      <c r="C190" t="s">
        <v>2312</v>
      </c>
      <c r="D190">
        <v>2019</v>
      </c>
      <c r="E190" s="129" t="s">
        <v>2311</v>
      </c>
      <c r="F190" s="128">
        <v>2496</v>
      </c>
      <c r="G190">
        <v>26</v>
      </c>
      <c r="H190">
        <v>0</v>
      </c>
      <c r="I190" s="129">
        <v>26</v>
      </c>
      <c r="J190" s="128">
        <v>1727</v>
      </c>
      <c r="K190">
        <v>90</v>
      </c>
      <c r="L190">
        <v>2</v>
      </c>
      <c r="M190" s="129">
        <v>88</v>
      </c>
      <c r="N190" s="128">
        <v>1724</v>
      </c>
      <c r="O190" s="129">
        <v>225</v>
      </c>
      <c r="P190" s="128">
        <v>4220</v>
      </c>
      <c r="Q190" s="129">
        <v>363</v>
      </c>
      <c r="R190" s="128">
        <v>10167</v>
      </c>
      <c r="S190" s="129">
        <v>704</v>
      </c>
      <c r="T190" s="128">
        <v>2019</v>
      </c>
      <c r="U190" s="129">
        <v>2016</v>
      </c>
    </row>
    <row r="191" spans="1:21" x14ac:dyDescent="0.3">
      <c r="A191" s="128" t="s">
        <v>2326</v>
      </c>
      <c r="B191" t="s">
        <v>2372</v>
      </c>
      <c r="C191" t="s">
        <v>2310</v>
      </c>
      <c r="D191">
        <v>2016</v>
      </c>
      <c r="E191" s="129" t="s">
        <v>2311</v>
      </c>
      <c r="F191" s="128">
        <v>312</v>
      </c>
      <c r="G191">
        <v>0</v>
      </c>
      <c r="H191">
        <v>0</v>
      </c>
      <c r="I191" s="129">
        <v>0</v>
      </c>
      <c r="J191" s="128">
        <v>175</v>
      </c>
      <c r="K191">
        <v>0</v>
      </c>
      <c r="L191">
        <v>0</v>
      </c>
      <c r="M191" s="129">
        <v>0</v>
      </c>
      <c r="N191" s="128">
        <v>163</v>
      </c>
      <c r="O191" s="129">
        <v>0</v>
      </c>
      <c r="P191" s="128">
        <v>568</v>
      </c>
      <c r="Q191" s="129">
        <v>0</v>
      </c>
      <c r="R191" s="128">
        <v>1218</v>
      </c>
      <c r="S191" s="129">
        <v>0</v>
      </c>
      <c r="T191" s="128">
        <v>2016</v>
      </c>
      <c r="U191" s="129">
        <v>2016</v>
      </c>
    </row>
    <row r="192" spans="1:21" x14ac:dyDescent="0.3">
      <c r="A192" s="128" t="s">
        <v>2326</v>
      </c>
      <c r="B192" t="s">
        <v>2372</v>
      </c>
      <c r="C192" t="s">
        <v>2312</v>
      </c>
      <c r="D192">
        <v>2018</v>
      </c>
      <c r="E192" s="129" t="s">
        <v>2311</v>
      </c>
      <c r="F192" s="128">
        <v>312</v>
      </c>
      <c r="G192">
        <v>0</v>
      </c>
      <c r="H192">
        <v>0</v>
      </c>
      <c r="I192" s="129">
        <v>0</v>
      </c>
      <c r="J192" s="128">
        <v>175</v>
      </c>
      <c r="K192">
        <v>0</v>
      </c>
      <c r="L192">
        <v>0</v>
      </c>
      <c r="M192" s="129">
        <v>0</v>
      </c>
      <c r="N192" s="128">
        <v>163</v>
      </c>
      <c r="O192" s="129">
        <v>38</v>
      </c>
      <c r="P192" s="128">
        <v>568</v>
      </c>
      <c r="Q192" s="129">
        <v>16</v>
      </c>
      <c r="R192" s="128">
        <v>1218</v>
      </c>
      <c r="S192" s="129">
        <v>54</v>
      </c>
      <c r="T192" s="128">
        <v>2018</v>
      </c>
      <c r="U192" s="129">
        <v>2016</v>
      </c>
    </row>
    <row r="193" spans="1:21" x14ac:dyDescent="0.3">
      <c r="A193" s="128" t="s">
        <v>2326</v>
      </c>
      <c r="B193" t="s">
        <v>2372</v>
      </c>
      <c r="C193" t="s">
        <v>2312</v>
      </c>
      <c r="D193">
        <v>2019</v>
      </c>
      <c r="E193" s="129" t="s">
        <v>2311</v>
      </c>
      <c r="F193" s="128">
        <v>312</v>
      </c>
      <c r="G193">
        <v>0</v>
      </c>
      <c r="H193">
        <v>0</v>
      </c>
      <c r="I193" s="129">
        <v>0</v>
      </c>
      <c r="J193" s="128">
        <v>175</v>
      </c>
      <c r="K193">
        <v>0</v>
      </c>
      <c r="L193">
        <v>0</v>
      </c>
      <c r="M193" s="129">
        <v>0</v>
      </c>
      <c r="N193" s="128">
        <v>163</v>
      </c>
      <c r="O193" s="129">
        <v>33</v>
      </c>
      <c r="P193" s="128">
        <v>568</v>
      </c>
      <c r="Q193" s="129">
        <v>17</v>
      </c>
      <c r="R193" s="128">
        <v>1218</v>
      </c>
      <c r="S193" s="129">
        <v>50</v>
      </c>
      <c r="T193" s="128">
        <v>2019</v>
      </c>
      <c r="U193" s="129">
        <v>2016</v>
      </c>
    </row>
    <row r="194" spans="1:21" x14ac:dyDescent="0.3">
      <c r="A194" s="128" t="s">
        <v>2326</v>
      </c>
      <c r="B194" t="s">
        <v>2373</v>
      </c>
      <c r="C194" t="s">
        <v>2310</v>
      </c>
      <c r="D194">
        <v>2015</v>
      </c>
      <c r="E194" s="129" t="s">
        <v>2311</v>
      </c>
      <c r="F194" s="128">
        <v>140</v>
      </c>
      <c r="G194">
        <v>37</v>
      </c>
      <c r="H194">
        <v>37</v>
      </c>
      <c r="I194" s="129">
        <v>0</v>
      </c>
      <c r="J194" s="128">
        <v>115</v>
      </c>
      <c r="K194">
        <v>10</v>
      </c>
      <c r="L194">
        <v>10</v>
      </c>
      <c r="M194" s="129">
        <v>0</v>
      </c>
      <c r="N194" s="128">
        <v>69</v>
      </c>
      <c r="O194" s="129">
        <v>22</v>
      </c>
      <c r="P194" s="128">
        <v>281</v>
      </c>
      <c r="Q194" s="129">
        <v>0</v>
      </c>
      <c r="R194" s="128">
        <v>605</v>
      </c>
      <c r="S194" s="129">
        <v>69</v>
      </c>
      <c r="T194" s="128">
        <v>2016</v>
      </c>
      <c r="U194" s="129">
        <v>2016</v>
      </c>
    </row>
    <row r="195" spans="1:21" x14ac:dyDescent="0.3">
      <c r="A195" s="128" t="s">
        <v>2326</v>
      </c>
      <c r="B195" t="s">
        <v>2373</v>
      </c>
      <c r="C195" t="s">
        <v>2310</v>
      </c>
      <c r="D195">
        <v>2016</v>
      </c>
      <c r="E195" s="129" t="s">
        <v>2311</v>
      </c>
      <c r="F195" s="128">
        <v>140</v>
      </c>
      <c r="G195">
        <v>18</v>
      </c>
      <c r="H195">
        <v>18</v>
      </c>
      <c r="I195" s="129">
        <v>0</v>
      </c>
      <c r="J195" s="128">
        <v>115</v>
      </c>
      <c r="K195">
        <v>29</v>
      </c>
      <c r="L195">
        <v>29</v>
      </c>
      <c r="M195" s="129">
        <v>0</v>
      </c>
      <c r="N195" s="128">
        <v>69</v>
      </c>
      <c r="O195" s="129">
        <v>0</v>
      </c>
      <c r="P195" s="128">
        <v>281</v>
      </c>
      <c r="Q195" s="129">
        <v>0</v>
      </c>
      <c r="R195" s="128">
        <v>605</v>
      </c>
      <c r="S195" s="129">
        <v>47</v>
      </c>
      <c r="T195" s="128">
        <v>2016</v>
      </c>
      <c r="U195" s="129">
        <v>2016</v>
      </c>
    </row>
    <row r="196" spans="1:21" x14ac:dyDescent="0.3">
      <c r="A196" s="128" t="s">
        <v>2326</v>
      </c>
      <c r="B196" t="s">
        <v>2373</v>
      </c>
      <c r="C196" t="s">
        <v>2310</v>
      </c>
      <c r="D196">
        <v>2017</v>
      </c>
      <c r="E196" s="129" t="s">
        <v>2311</v>
      </c>
      <c r="F196" s="128">
        <v>140</v>
      </c>
      <c r="G196">
        <v>0</v>
      </c>
      <c r="H196">
        <v>0</v>
      </c>
      <c r="I196" s="129">
        <v>0</v>
      </c>
      <c r="J196" s="128">
        <v>115</v>
      </c>
      <c r="K196">
        <v>0</v>
      </c>
      <c r="L196">
        <v>0</v>
      </c>
      <c r="M196" s="129">
        <v>0</v>
      </c>
      <c r="N196" s="128">
        <v>69</v>
      </c>
      <c r="O196" s="129">
        <v>5</v>
      </c>
      <c r="P196" s="128">
        <v>281</v>
      </c>
      <c r="Q196" s="129">
        <v>2</v>
      </c>
      <c r="R196" s="128">
        <v>605</v>
      </c>
      <c r="S196" s="129">
        <v>7</v>
      </c>
      <c r="T196" s="128">
        <v>2017</v>
      </c>
      <c r="U196" s="129">
        <v>2016</v>
      </c>
    </row>
    <row r="197" spans="1:21" x14ac:dyDescent="0.3">
      <c r="A197" s="128" t="s">
        <v>2326</v>
      </c>
      <c r="B197" t="s">
        <v>2373</v>
      </c>
      <c r="C197" t="s">
        <v>2312</v>
      </c>
      <c r="D197">
        <v>2018</v>
      </c>
      <c r="E197" s="129" t="s">
        <v>2311</v>
      </c>
      <c r="F197" s="128">
        <v>140</v>
      </c>
      <c r="G197">
        <v>0</v>
      </c>
      <c r="H197">
        <v>0</v>
      </c>
      <c r="I197" s="129">
        <v>0</v>
      </c>
      <c r="J197" s="128">
        <v>115</v>
      </c>
      <c r="K197">
        <v>0</v>
      </c>
      <c r="L197">
        <v>0</v>
      </c>
      <c r="M197" s="129">
        <v>0</v>
      </c>
      <c r="N197" s="128">
        <v>69</v>
      </c>
      <c r="O197" s="129">
        <v>8</v>
      </c>
      <c r="P197" s="128">
        <v>281</v>
      </c>
      <c r="Q197" s="129">
        <v>3</v>
      </c>
      <c r="R197" s="128">
        <v>605</v>
      </c>
      <c r="S197" s="129">
        <v>11</v>
      </c>
      <c r="T197" s="128">
        <v>2018</v>
      </c>
      <c r="U197" s="129">
        <v>2016</v>
      </c>
    </row>
    <row r="198" spans="1:21" x14ac:dyDescent="0.3">
      <c r="A198" s="128" t="s">
        <v>2326</v>
      </c>
      <c r="B198" t="s">
        <v>2373</v>
      </c>
      <c r="C198" t="s">
        <v>2312</v>
      </c>
      <c r="D198">
        <v>2019</v>
      </c>
      <c r="E198" s="129" t="s">
        <v>2311</v>
      </c>
      <c r="F198" s="128">
        <v>140</v>
      </c>
      <c r="G198">
        <v>0</v>
      </c>
      <c r="H198">
        <v>0</v>
      </c>
      <c r="I198" s="129">
        <v>0</v>
      </c>
      <c r="J198" s="128">
        <v>115</v>
      </c>
      <c r="K198">
        <v>0</v>
      </c>
      <c r="L198">
        <v>0</v>
      </c>
      <c r="M198" s="129">
        <v>0</v>
      </c>
      <c r="N198" s="128">
        <v>69</v>
      </c>
      <c r="O198" s="129">
        <v>13</v>
      </c>
      <c r="P198" s="128">
        <v>281</v>
      </c>
      <c r="Q198" s="129">
        <v>0</v>
      </c>
      <c r="R198" s="128">
        <v>605</v>
      </c>
      <c r="S198" s="129">
        <v>13</v>
      </c>
      <c r="T198" s="128">
        <v>2019</v>
      </c>
      <c r="U198" s="129">
        <v>2016</v>
      </c>
    </row>
    <row r="199" spans="1:21" x14ac:dyDescent="0.3">
      <c r="A199" s="128" t="s">
        <v>2322</v>
      </c>
      <c r="B199" t="s">
        <v>2374</v>
      </c>
      <c r="C199" t="s">
        <v>2310</v>
      </c>
      <c r="D199">
        <v>2015</v>
      </c>
      <c r="E199" s="129" t="s">
        <v>2311</v>
      </c>
      <c r="F199" s="128">
        <v>538</v>
      </c>
      <c r="G199">
        <v>0</v>
      </c>
      <c r="H199">
        <v>0</v>
      </c>
      <c r="I199" s="129">
        <v>0</v>
      </c>
      <c r="J199" s="128">
        <v>345</v>
      </c>
      <c r="K199">
        <v>0</v>
      </c>
      <c r="L199">
        <v>0</v>
      </c>
      <c r="M199" s="129">
        <v>0</v>
      </c>
      <c r="N199" s="128">
        <v>391</v>
      </c>
      <c r="O199" s="129">
        <v>30</v>
      </c>
      <c r="P199" s="128">
        <v>967</v>
      </c>
      <c r="Q199" s="129">
        <v>76</v>
      </c>
      <c r="R199" s="128">
        <v>2241</v>
      </c>
      <c r="S199" s="129">
        <v>106</v>
      </c>
      <c r="T199" s="128">
        <v>2016</v>
      </c>
      <c r="U199" s="129">
        <v>2016</v>
      </c>
    </row>
    <row r="200" spans="1:21" x14ac:dyDescent="0.3">
      <c r="A200" s="128" t="s">
        <v>2322</v>
      </c>
      <c r="B200" t="s">
        <v>2374</v>
      </c>
      <c r="C200" t="s">
        <v>2310</v>
      </c>
      <c r="D200">
        <v>2016</v>
      </c>
      <c r="E200" s="129" t="s">
        <v>2311</v>
      </c>
      <c r="F200" s="128">
        <v>538</v>
      </c>
      <c r="G200">
        <v>0</v>
      </c>
      <c r="H200">
        <v>0</v>
      </c>
      <c r="I200" s="129">
        <v>0</v>
      </c>
      <c r="J200" s="128">
        <v>345</v>
      </c>
      <c r="K200">
        <v>10</v>
      </c>
      <c r="L200">
        <v>0</v>
      </c>
      <c r="M200" s="129">
        <v>10</v>
      </c>
      <c r="N200" s="128">
        <v>391</v>
      </c>
      <c r="O200" s="129">
        <v>3</v>
      </c>
      <c r="P200" s="128">
        <v>967</v>
      </c>
      <c r="Q200" s="129">
        <v>121</v>
      </c>
      <c r="R200" s="128">
        <v>2241</v>
      </c>
      <c r="S200" s="129">
        <v>134</v>
      </c>
      <c r="T200" s="128">
        <v>2016</v>
      </c>
      <c r="U200" s="129">
        <v>2016</v>
      </c>
    </row>
    <row r="201" spans="1:21" x14ac:dyDescent="0.3">
      <c r="A201" s="128" t="s">
        <v>2322</v>
      </c>
      <c r="B201" t="s">
        <v>2374</v>
      </c>
      <c r="C201" t="s">
        <v>2310</v>
      </c>
      <c r="D201">
        <v>2017</v>
      </c>
      <c r="E201" s="129" t="s">
        <v>2311</v>
      </c>
      <c r="F201" s="128">
        <v>538</v>
      </c>
      <c r="G201">
        <v>0</v>
      </c>
      <c r="H201">
        <v>0</v>
      </c>
      <c r="I201" s="129">
        <v>0</v>
      </c>
      <c r="J201" s="128">
        <v>345</v>
      </c>
      <c r="K201">
        <v>0</v>
      </c>
      <c r="L201">
        <v>0</v>
      </c>
      <c r="M201" s="129">
        <v>0</v>
      </c>
      <c r="N201" s="128">
        <v>391</v>
      </c>
      <c r="O201" s="129">
        <v>11</v>
      </c>
      <c r="P201" s="128">
        <v>967</v>
      </c>
      <c r="Q201" s="129">
        <v>120</v>
      </c>
      <c r="R201" s="128">
        <v>2241</v>
      </c>
      <c r="S201" s="129">
        <v>131</v>
      </c>
      <c r="T201" s="128">
        <v>2017</v>
      </c>
      <c r="U201" s="129">
        <v>2016</v>
      </c>
    </row>
    <row r="202" spans="1:21" x14ac:dyDescent="0.3">
      <c r="A202" s="128" t="s">
        <v>2322</v>
      </c>
      <c r="B202" t="s">
        <v>2374</v>
      </c>
      <c r="C202" t="s">
        <v>2312</v>
      </c>
      <c r="D202">
        <v>2018</v>
      </c>
      <c r="E202" s="129" t="s">
        <v>2311</v>
      </c>
      <c r="F202" s="128">
        <v>538</v>
      </c>
      <c r="G202">
        <v>0</v>
      </c>
      <c r="H202">
        <v>0</v>
      </c>
      <c r="I202" s="129">
        <v>0</v>
      </c>
      <c r="J202" s="128">
        <v>345</v>
      </c>
      <c r="K202">
        <v>6</v>
      </c>
      <c r="L202">
        <v>0</v>
      </c>
      <c r="M202" s="129">
        <v>6</v>
      </c>
      <c r="N202" s="128">
        <v>391</v>
      </c>
      <c r="O202" s="129">
        <v>0</v>
      </c>
      <c r="P202" s="128">
        <v>967</v>
      </c>
      <c r="Q202" s="129">
        <v>108</v>
      </c>
      <c r="R202" s="128">
        <v>2241</v>
      </c>
      <c r="S202" s="129">
        <v>114</v>
      </c>
      <c r="T202" s="128">
        <v>2018</v>
      </c>
      <c r="U202" s="129">
        <v>2016</v>
      </c>
    </row>
    <row r="203" spans="1:21" x14ac:dyDescent="0.3">
      <c r="A203" s="128" t="s">
        <v>2322</v>
      </c>
      <c r="B203" t="s">
        <v>2374</v>
      </c>
      <c r="C203" t="s">
        <v>2312</v>
      </c>
      <c r="D203">
        <v>2019</v>
      </c>
      <c r="E203" s="129" t="s">
        <v>2311</v>
      </c>
      <c r="F203" s="128">
        <v>538</v>
      </c>
      <c r="G203">
        <v>0</v>
      </c>
      <c r="H203">
        <v>0</v>
      </c>
      <c r="I203" s="129">
        <v>0</v>
      </c>
      <c r="J203" s="128">
        <v>345</v>
      </c>
      <c r="K203">
        <v>13</v>
      </c>
      <c r="L203">
        <v>0</v>
      </c>
      <c r="M203" s="129">
        <v>13</v>
      </c>
      <c r="N203" s="128">
        <v>391</v>
      </c>
      <c r="O203" s="129">
        <v>0</v>
      </c>
      <c r="P203" s="128">
        <v>967</v>
      </c>
      <c r="Q203" s="129">
        <v>54</v>
      </c>
      <c r="R203" s="128">
        <v>2241</v>
      </c>
      <c r="S203" s="129">
        <v>67</v>
      </c>
      <c r="T203" s="128">
        <v>2019</v>
      </c>
      <c r="U203" s="129">
        <v>2016</v>
      </c>
    </row>
    <row r="204" spans="1:21" x14ac:dyDescent="0.3">
      <c r="A204" s="128" t="s">
        <v>2334</v>
      </c>
      <c r="B204" t="s">
        <v>2375</v>
      </c>
      <c r="C204" t="s">
        <v>2310</v>
      </c>
      <c r="D204">
        <v>2017</v>
      </c>
      <c r="E204" s="129" t="s">
        <v>2311</v>
      </c>
      <c r="F204" s="128">
        <v>3157</v>
      </c>
      <c r="G204">
        <v>164</v>
      </c>
      <c r="H204">
        <v>164</v>
      </c>
      <c r="I204" s="129">
        <v>0</v>
      </c>
      <c r="J204" s="128">
        <v>2004</v>
      </c>
      <c r="K204">
        <v>0</v>
      </c>
      <c r="L204">
        <v>0</v>
      </c>
      <c r="M204" s="129">
        <v>0</v>
      </c>
      <c r="N204" s="128">
        <v>2103</v>
      </c>
      <c r="O204" s="129">
        <v>47</v>
      </c>
      <c r="P204" s="128">
        <v>4560</v>
      </c>
      <c r="Q204" s="129">
        <v>175</v>
      </c>
      <c r="R204" s="128">
        <v>11824</v>
      </c>
      <c r="S204" s="129">
        <v>386</v>
      </c>
      <c r="T204" s="128">
        <v>2017</v>
      </c>
      <c r="U204" s="129">
        <v>2016</v>
      </c>
    </row>
    <row r="205" spans="1:21" x14ac:dyDescent="0.3">
      <c r="A205" s="128" t="s">
        <v>2334</v>
      </c>
      <c r="B205" t="s">
        <v>2375</v>
      </c>
      <c r="C205" t="s">
        <v>2312</v>
      </c>
      <c r="D205">
        <v>2018</v>
      </c>
      <c r="E205" s="129" t="s">
        <v>2311</v>
      </c>
      <c r="F205" s="128">
        <v>3157</v>
      </c>
      <c r="G205">
        <v>0</v>
      </c>
      <c r="H205">
        <v>0</v>
      </c>
      <c r="I205" s="129">
        <v>0</v>
      </c>
      <c r="J205" s="128">
        <v>2004</v>
      </c>
      <c r="K205">
        <v>4</v>
      </c>
      <c r="L205">
        <v>0</v>
      </c>
      <c r="M205" s="129">
        <v>4</v>
      </c>
      <c r="N205" s="128">
        <v>2103</v>
      </c>
      <c r="O205" s="129">
        <v>80</v>
      </c>
      <c r="P205" s="128">
        <v>4560</v>
      </c>
      <c r="Q205" s="129">
        <v>243</v>
      </c>
      <c r="R205" s="128">
        <v>11824</v>
      </c>
      <c r="S205" s="129">
        <v>327</v>
      </c>
      <c r="T205" s="128">
        <v>2018</v>
      </c>
      <c r="U205" s="129">
        <v>2016</v>
      </c>
    </row>
    <row r="206" spans="1:21" x14ac:dyDescent="0.3">
      <c r="A206" s="128" t="s">
        <v>2334</v>
      </c>
      <c r="B206" t="s">
        <v>2375</v>
      </c>
      <c r="C206" t="s">
        <v>2312</v>
      </c>
      <c r="D206">
        <v>2019</v>
      </c>
      <c r="E206" s="129" t="s">
        <v>2311</v>
      </c>
      <c r="F206" s="128">
        <v>3157</v>
      </c>
      <c r="G206">
        <v>118</v>
      </c>
      <c r="H206">
        <v>118</v>
      </c>
      <c r="I206" s="129">
        <v>0</v>
      </c>
      <c r="J206" s="128">
        <v>2004</v>
      </c>
      <c r="K206">
        <v>4</v>
      </c>
      <c r="L206">
        <v>0</v>
      </c>
      <c r="M206" s="129">
        <v>4</v>
      </c>
      <c r="N206" s="128">
        <v>2103</v>
      </c>
      <c r="O206" s="129">
        <v>457</v>
      </c>
      <c r="P206" s="128">
        <v>4560</v>
      </c>
      <c r="Q206" s="129">
        <v>0</v>
      </c>
      <c r="R206" s="128">
        <v>11824</v>
      </c>
      <c r="S206" s="129">
        <v>579</v>
      </c>
      <c r="T206" s="128">
        <v>2019</v>
      </c>
      <c r="U206" s="129">
        <v>2016</v>
      </c>
    </row>
    <row r="207" spans="1:21" x14ac:dyDescent="0.3">
      <c r="A207" s="128" t="s">
        <v>2308</v>
      </c>
      <c r="B207" t="s">
        <v>2376</v>
      </c>
      <c r="C207" t="s">
        <v>2310</v>
      </c>
      <c r="D207">
        <v>2015</v>
      </c>
      <c r="E207" s="129" t="s">
        <v>2311</v>
      </c>
      <c r="F207" s="128">
        <v>52</v>
      </c>
      <c r="G207">
        <v>0</v>
      </c>
      <c r="H207">
        <v>0</v>
      </c>
      <c r="I207" s="129">
        <v>0</v>
      </c>
      <c r="J207" s="128">
        <v>26</v>
      </c>
      <c r="K207">
        <v>0</v>
      </c>
      <c r="L207">
        <v>0</v>
      </c>
      <c r="M207" s="129">
        <v>0</v>
      </c>
      <c r="N207" s="128">
        <v>30</v>
      </c>
      <c r="O207" s="129">
        <v>0</v>
      </c>
      <c r="P207" s="128">
        <v>146</v>
      </c>
      <c r="Q207" s="129">
        <v>11</v>
      </c>
      <c r="R207" s="128">
        <v>254</v>
      </c>
      <c r="S207" s="129">
        <v>11</v>
      </c>
      <c r="T207" s="128">
        <v>2016</v>
      </c>
      <c r="U207" s="129">
        <v>2016</v>
      </c>
    </row>
    <row r="208" spans="1:21" x14ac:dyDescent="0.3">
      <c r="A208" s="128" t="s">
        <v>2308</v>
      </c>
      <c r="B208" t="s">
        <v>2376</v>
      </c>
      <c r="C208" t="s">
        <v>2310</v>
      </c>
      <c r="D208">
        <v>2016</v>
      </c>
      <c r="E208" s="129" t="s">
        <v>2311</v>
      </c>
      <c r="F208" s="128">
        <v>52</v>
      </c>
      <c r="G208">
        <v>0</v>
      </c>
      <c r="H208">
        <v>0</v>
      </c>
      <c r="I208" s="129">
        <v>0</v>
      </c>
      <c r="J208" s="128">
        <v>26</v>
      </c>
      <c r="K208">
        <v>0</v>
      </c>
      <c r="L208">
        <v>0</v>
      </c>
      <c r="M208" s="129">
        <v>0</v>
      </c>
      <c r="N208" s="128">
        <v>30</v>
      </c>
      <c r="O208" s="129">
        <v>0</v>
      </c>
      <c r="P208" s="128">
        <v>146</v>
      </c>
      <c r="Q208" s="129">
        <v>9</v>
      </c>
      <c r="R208" s="128">
        <v>254</v>
      </c>
      <c r="S208" s="129">
        <v>9</v>
      </c>
      <c r="T208" s="128">
        <v>2016</v>
      </c>
      <c r="U208" s="129">
        <v>2016</v>
      </c>
    </row>
    <row r="209" spans="1:21" x14ac:dyDescent="0.3">
      <c r="A209" s="128" t="s">
        <v>2308</v>
      </c>
      <c r="B209" t="s">
        <v>2376</v>
      </c>
      <c r="C209" t="s">
        <v>2310</v>
      </c>
      <c r="D209">
        <v>2017</v>
      </c>
      <c r="E209" s="129" t="s">
        <v>2311</v>
      </c>
      <c r="F209" s="128">
        <v>52</v>
      </c>
      <c r="G209">
        <v>0</v>
      </c>
      <c r="H209">
        <v>0</v>
      </c>
      <c r="I209" s="129">
        <v>0</v>
      </c>
      <c r="J209" s="128">
        <v>26</v>
      </c>
      <c r="K209">
        <v>0</v>
      </c>
      <c r="L209">
        <v>0</v>
      </c>
      <c r="M209" s="129">
        <v>0</v>
      </c>
      <c r="N209" s="128">
        <v>30</v>
      </c>
      <c r="O209" s="129">
        <v>3</v>
      </c>
      <c r="P209" s="128">
        <v>146</v>
      </c>
      <c r="Q209" s="129">
        <v>12</v>
      </c>
      <c r="R209" s="128">
        <v>254</v>
      </c>
      <c r="S209" s="129">
        <v>15</v>
      </c>
      <c r="T209" s="128">
        <v>2017</v>
      </c>
      <c r="U209" s="129">
        <v>2016</v>
      </c>
    </row>
    <row r="210" spans="1:21" x14ac:dyDescent="0.3">
      <c r="A210" s="128" t="s">
        <v>2308</v>
      </c>
      <c r="B210" t="s">
        <v>2376</v>
      </c>
      <c r="C210" t="s">
        <v>2312</v>
      </c>
      <c r="D210">
        <v>2018</v>
      </c>
      <c r="E210" s="129" t="s">
        <v>2311</v>
      </c>
      <c r="F210" s="128">
        <v>52</v>
      </c>
      <c r="G210">
        <v>0</v>
      </c>
      <c r="H210">
        <v>0</v>
      </c>
      <c r="I210" s="129">
        <v>0</v>
      </c>
      <c r="J210" s="128">
        <v>26</v>
      </c>
      <c r="K210">
        <v>0</v>
      </c>
      <c r="L210">
        <v>0</v>
      </c>
      <c r="M210" s="129">
        <v>0</v>
      </c>
      <c r="N210" s="128">
        <v>30</v>
      </c>
      <c r="O210" s="129">
        <v>2</v>
      </c>
      <c r="P210" s="128">
        <v>146</v>
      </c>
      <c r="Q210" s="129">
        <v>6</v>
      </c>
      <c r="R210" s="128">
        <v>254</v>
      </c>
      <c r="S210" s="129">
        <v>8</v>
      </c>
      <c r="T210" s="128">
        <v>2018</v>
      </c>
      <c r="U210" s="129">
        <v>2016</v>
      </c>
    </row>
    <row r="211" spans="1:21" x14ac:dyDescent="0.3">
      <c r="A211" s="128" t="s">
        <v>2308</v>
      </c>
      <c r="B211" t="s">
        <v>2376</v>
      </c>
      <c r="C211" t="s">
        <v>2312</v>
      </c>
      <c r="D211">
        <v>2019</v>
      </c>
      <c r="E211" s="129" t="s">
        <v>2311</v>
      </c>
      <c r="F211" s="128">
        <v>52</v>
      </c>
      <c r="G211">
        <v>0</v>
      </c>
      <c r="H211">
        <v>0</v>
      </c>
      <c r="I211" s="129">
        <v>0</v>
      </c>
      <c r="J211" s="128">
        <v>26</v>
      </c>
      <c r="K211">
        <v>0</v>
      </c>
      <c r="L211">
        <v>0</v>
      </c>
      <c r="M211" s="129">
        <v>0</v>
      </c>
      <c r="N211" s="128">
        <v>30</v>
      </c>
      <c r="O211" s="129">
        <v>5</v>
      </c>
      <c r="P211" s="128">
        <v>146</v>
      </c>
      <c r="Q211" s="129">
        <v>7</v>
      </c>
      <c r="R211" s="128">
        <v>254</v>
      </c>
      <c r="S211" s="129">
        <v>12</v>
      </c>
      <c r="T211" s="128">
        <v>2019</v>
      </c>
      <c r="U211" s="129">
        <v>2016</v>
      </c>
    </row>
    <row r="212" spans="1:21" x14ac:dyDescent="0.3">
      <c r="A212" s="128" t="s">
        <v>2308</v>
      </c>
      <c r="B212" t="s">
        <v>2377</v>
      </c>
      <c r="C212" t="s">
        <v>2312</v>
      </c>
      <c r="D212">
        <v>2018</v>
      </c>
      <c r="E212" s="129" t="s">
        <v>2311</v>
      </c>
      <c r="F212" s="128">
        <v>127</v>
      </c>
      <c r="G212">
        <v>0</v>
      </c>
      <c r="H212">
        <v>0</v>
      </c>
      <c r="I212" s="129">
        <v>0</v>
      </c>
      <c r="J212" s="128">
        <v>64</v>
      </c>
      <c r="K212">
        <v>0</v>
      </c>
      <c r="L212">
        <v>0</v>
      </c>
      <c r="M212" s="129">
        <v>0</v>
      </c>
      <c r="N212" s="128">
        <v>88</v>
      </c>
      <c r="O212" s="129">
        <v>0</v>
      </c>
      <c r="P212" s="128">
        <v>216</v>
      </c>
      <c r="Q212" s="129">
        <v>21</v>
      </c>
      <c r="R212" s="128">
        <v>495</v>
      </c>
      <c r="S212" s="129">
        <v>21</v>
      </c>
      <c r="T212" s="128">
        <v>2018</v>
      </c>
      <c r="U212" s="129">
        <v>2016</v>
      </c>
    </row>
    <row r="213" spans="1:21" x14ac:dyDescent="0.3">
      <c r="A213" s="128" t="s">
        <v>2308</v>
      </c>
      <c r="B213" t="s">
        <v>2377</v>
      </c>
      <c r="C213" t="s">
        <v>2312</v>
      </c>
      <c r="D213">
        <v>2019</v>
      </c>
      <c r="E213" s="129" t="s">
        <v>2311</v>
      </c>
      <c r="F213" s="128">
        <v>127</v>
      </c>
      <c r="G213">
        <v>0</v>
      </c>
      <c r="H213">
        <v>0</v>
      </c>
      <c r="I213" s="129">
        <v>0</v>
      </c>
      <c r="J213" s="128">
        <v>64</v>
      </c>
      <c r="K213">
        <v>0</v>
      </c>
      <c r="L213">
        <v>0</v>
      </c>
      <c r="M213" s="129">
        <v>0</v>
      </c>
      <c r="N213" s="128">
        <v>88</v>
      </c>
      <c r="O213" s="129">
        <v>0</v>
      </c>
      <c r="P213" s="128">
        <v>216</v>
      </c>
      <c r="Q213" s="129">
        <v>6</v>
      </c>
      <c r="R213" s="128">
        <v>495</v>
      </c>
      <c r="S213" s="129">
        <v>6</v>
      </c>
      <c r="T213" s="128">
        <v>2019</v>
      </c>
      <c r="U213" s="129">
        <v>2016</v>
      </c>
    </row>
    <row r="214" spans="1:21" x14ac:dyDescent="0.3">
      <c r="A214" s="128" t="s">
        <v>2334</v>
      </c>
      <c r="B214" t="s">
        <v>2378</v>
      </c>
      <c r="C214" t="s">
        <v>2310</v>
      </c>
      <c r="D214">
        <v>2015</v>
      </c>
      <c r="E214" s="129" t="s">
        <v>2311</v>
      </c>
      <c r="F214" s="128">
        <v>980</v>
      </c>
      <c r="G214">
        <v>0</v>
      </c>
      <c r="H214">
        <v>0</v>
      </c>
      <c r="I214" s="129">
        <v>0</v>
      </c>
      <c r="J214" s="128">
        <v>705</v>
      </c>
      <c r="K214">
        <v>0</v>
      </c>
      <c r="L214">
        <v>0</v>
      </c>
      <c r="M214" s="129">
        <v>0</v>
      </c>
      <c r="N214" s="128">
        <v>828</v>
      </c>
      <c r="O214" s="129">
        <v>0</v>
      </c>
      <c r="P214" s="128">
        <v>2463</v>
      </c>
      <c r="Q214" s="129">
        <v>0</v>
      </c>
      <c r="R214" s="128">
        <v>4976</v>
      </c>
      <c r="S214" s="129">
        <v>0</v>
      </c>
      <c r="T214" s="128">
        <v>2016</v>
      </c>
      <c r="U214" s="129">
        <v>2016</v>
      </c>
    </row>
    <row r="215" spans="1:21" x14ac:dyDescent="0.3">
      <c r="A215" s="128" t="s">
        <v>2334</v>
      </c>
      <c r="B215" t="s">
        <v>2378</v>
      </c>
      <c r="C215" t="s">
        <v>2310</v>
      </c>
      <c r="D215">
        <v>2016</v>
      </c>
      <c r="E215" s="129" t="s">
        <v>2311</v>
      </c>
      <c r="F215" s="128">
        <v>980</v>
      </c>
      <c r="G215">
        <v>0</v>
      </c>
      <c r="H215">
        <v>0</v>
      </c>
      <c r="I215" s="129">
        <v>0</v>
      </c>
      <c r="J215" s="128">
        <v>705</v>
      </c>
      <c r="K215">
        <v>0</v>
      </c>
      <c r="L215">
        <v>0</v>
      </c>
      <c r="M215" s="129">
        <v>0</v>
      </c>
      <c r="N215" s="128">
        <v>828</v>
      </c>
      <c r="O215" s="129">
        <v>2</v>
      </c>
      <c r="P215" s="128">
        <v>2463</v>
      </c>
      <c r="Q215" s="129">
        <v>1003</v>
      </c>
      <c r="R215" s="128">
        <v>4976</v>
      </c>
      <c r="S215" s="129">
        <v>1005</v>
      </c>
      <c r="T215" s="128">
        <v>2016</v>
      </c>
      <c r="U215" s="129">
        <v>2016</v>
      </c>
    </row>
    <row r="216" spans="1:21" x14ac:dyDescent="0.3">
      <c r="A216" s="128" t="s">
        <v>2334</v>
      </c>
      <c r="B216" t="s">
        <v>2378</v>
      </c>
      <c r="C216" t="s">
        <v>2310</v>
      </c>
      <c r="D216">
        <v>2017</v>
      </c>
      <c r="E216" s="129" t="s">
        <v>2311</v>
      </c>
      <c r="F216" s="128">
        <v>980</v>
      </c>
      <c r="G216">
        <v>0</v>
      </c>
      <c r="H216">
        <v>0</v>
      </c>
      <c r="I216" s="129">
        <v>0</v>
      </c>
      <c r="J216" s="128">
        <v>705</v>
      </c>
      <c r="K216">
        <v>0</v>
      </c>
      <c r="L216">
        <v>0</v>
      </c>
      <c r="M216" s="129">
        <v>0</v>
      </c>
      <c r="N216" s="128">
        <v>828</v>
      </c>
      <c r="O216" s="129">
        <v>3</v>
      </c>
      <c r="P216" s="128">
        <v>2463</v>
      </c>
      <c r="Q216" s="129">
        <v>301</v>
      </c>
      <c r="R216" s="128">
        <v>4976</v>
      </c>
      <c r="S216" s="129">
        <v>304</v>
      </c>
      <c r="T216" s="128">
        <v>2017</v>
      </c>
      <c r="U216" s="129">
        <v>2016</v>
      </c>
    </row>
    <row r="217" spans="1:21" x14ac:dyDescent="0.3">
      <c r="A217" s="128" t="s">
        <v>2334</v>
      </c>
      <c r="B217" t="s">
        <v>2378</v>
      </c>
      <c r="C217" t="s">
        <v>2312</v>
      </c>
      <c r="D217">
        <v>2018</v>
      </c>
      <c r="E217" s="129" t="s">
        <v>2311</v>
      </c>
      <c r="F217" s="128">
        <v>980</v>
      </c>
      <c r="G217">
        <v>0</v>
      </c>
      <c r="H217">
        <v>0</v>
      </c>
      <c r="I217" s="129">
        <v>0</v>
      </c>
      <c r="J217" s="128">
        <v>705</v>
      </c>
      <c r="K217">
        <v>0</v>
      </c>
      <c r="L217">
        <v>0</v>
      </c>
      <c r="M217" s="129">
        <v>0</v>
      </c>
      <c r="N217" s="128">
        <v>828</v>
      </c>
      <c r="O217" s="129">
        <v>7</v>
      </c>
      <c r="P217" s="128">
        <v>2463</v>
      </c>
      <c r="Q217" s="129">
        <v>1146</v>
      </c>
      <c r="R217" s="128">
        <v>4976</v>
      </c>
      <c r="S217" s="129">
        <v>1153</v>
      </c>
      <c r="T217" s="128">
        <v>2018</v>
      </c>
      <c r="U217" s="129">
        <v>2016</v>
      </c>
    </row>
    <row r="218" spans="1:21" x14ac:dyDescent="0.3">
      <c r="A218" s="128" t="s">
        <v>2334</v>
      </c>
      <c r="B218" t="s">
        <v>2378</v>
      </c>
      <c r="C218" t="s">
        <v>2312</v>
      </c>
      <c r="D218">
        <v>2019</v>
      </c>
      <c r="E218" s="129" t="s">
        <v>2311</v>
      </c>
      <c r="F218" s="128">
        <v>980</v>
      </c>
      <c r="G218">
        <v>0</v>
      </c>
      <c r="H218">
        <v>0</v>
      </c>
      <c r="I218" s="129">
        <v>0</v>
      </c>
      <c r="J218" s="128">
        <v>705</v>
      </c>
      <c r="K218">
        <v>0</v>
      </c>
      <c r="L218">
        <v>0</v>
      </c>
      <c r="M218" s="129">
        <v>0</v>
      </c>
      <c r="N218" s="128">
        <v>828</v>
      </c>
      <c r="O218" s="129">
        <v>40</v>
      </c>
      <c r="P218" s="128">
        <v>2463</v>
      </c>
      <c r="Q218" s="129">
        <v>748</v>
      </c>
      <c r="R218" s="128">
        <v>4976</v>
      </c>
      <c r="S218" s="129">
        <v>788</v>
      </c>
      <c r="T218" s="128">
        <v>2019</v>
      </c>
      <c r="U218" s="129">
        <v>2016</v>
      </c>
    </row>
    <row r="219" spans="1:21" x14ac:dyDescent="0.3">
      <c r="A219" s="128" t="s">
        <v>2331</v>
      </c>
      <c r="B219" t="s">
        <v>2331</v>
      </c>
      <c r="C219" t="s">
        <v>2310</v>
      </c>
      <c r="D219">
        <v>2015</v>
      </c>
      <c r="E219" s="129" t="s">
        <v>2311</v>
      </c>
      <c r="F219" s="128">
        <v>920</v>
      </c>
      <c r="G219">
        <v>0</v>
      </c>
      <c r="H219">
        <v>0</v>
      </c>
      <c r="I219" s="129">
        <v>0</v>
      </c>
      <c r="J219" s="128">
        <v>609</v>
      </c>
      <c r="K219">
        <v>0</v>
      </c>
      <c r="L219">
        <v>0</v>
      </c>
      <c r="M219" s="129">
        <v>0</v>
      </c>
      <c r="N219" s="128">
        <v>613</v>
      </c>
      <c r="O219" s="129">
        <v>0</v>
      </c>
      <c r="P219" s="128">
        <v>1452</v>
      </c>
      <c r="Q219" s="129">
        <v>485</v>
      </c>
      <c r="R219" s="128">
        <v>3594</v>
      </c>
      <c r="S219" s="129">
        <v>485</v>
      </c>
      <c r="T219" s="128">
        <v>2016</v>
      </c>
      <c r="U219" s="129">
        <v>2016</v>
      </c>
    </row>
    <row r="220" spans="1:21" x14ac:dyDescent="0.3">
      <c r="A220" s="128" t="s">
        <v>2331</v>
      </c>
      <c r="B220" t="s">
        <v>2331</v>
      </c>
      <c r="C220" t="s">
        <v>2310</v>
      </c>
      <c r="D220">
        <v>2016</v>
      </c>
      <c r="E220" s="129" t="s">
        <v>2311</v>
      </c>
      <c r="F220" s="128">
        <v>920</v>
      </c>
      <c r="G220">
        <v>0</v>
      </c>
      <c r="H220">
        <v>0</v>
      </c>
      <c r="I220" s="129">
        <v>0</v>
      </c>
      <c r="J220" s="128">
        <v>609</v>
      </c>
      <c r="K220">
        <v>0</v>
      </c>
      <c r="L220">
        <v>0</v>
      </c>
      <c r="M220" s="129">
        <v>0</v>
      </c>
      <c r="N220" s="128">
        <v>613</v>
      </c>
      <c r="O220" s="129">
        <v>0</v>
      </c>
      <c r="P220" s="128">
        <v>1452</v>
      </c>
      <c r="Q220" s="129">
        <v>335</v>
      </c>
      <c r="R220" s="128">
        <v>3594</v>
      </c>
      <c r="S220" s="129">
        <v>335</v>
      </c>
      <c r="T220" s="128">
        <v>2016</v>
      </c>
      <c r="U220" s="129">
        <v>2016</v>
      </c>
    </row>
    <row r="221" spans="1:21" x14ac:dyDescent="0.3">
      <c r="A221" s="128" t="s">
        <v>2331</v>
      </c>
      <c r="B221" t="s">
        <v>2331</v>
      </c>
      <c r="C221" t="s">
        <v>2310</v>
      </c>
      <c r="D221">
        <v>2017</v>
      </c>
      <c r="E221" s="129" t="s">
        <v>2311</v>
      </c>
      <c r="F221" s="128">
        <v>920</v>
      </c>
      <c r="G221">
        <v>0</v>
      </c>
      <c r="H221">
        <v>0</v>
      </c>
      <c r="I221" s="129">
        <v>0</v>
      </c>
      <c r="J221" s="128">
        <v>609</v>
      </c>
      <c r="K221">
        <v>7</v>
      </c>
      <c r="L221">
        <v>7</v>
      </c>
      <c r="M221" s="129">
        <v>0</v>
      </c>
      <c r="N221" s="128">
        <v>613</v>
      </c>
      <c r="O221" s="129">
        <v>0</v>
      </c>
      <c r="P221" s="128">
        <v>1452</v>
      </c>
      <c r="Q221" s="129">
        <v>354</v>
      </c>
      <c r="R221" s="128">
        <v>3594</v>
      </c>
      <c r="S221" s="129">
        <v>361</v>
      </c>
      <c r="T221" s="128">
        <v>2017</v>
      </c>
      <c r="U221" s="129">
        <v>2016</v>
      </c>
    </row>
    <row r="222" spans="1:21" x14ac:dyDescent="0.3">
      <c r="A222" s="128" t="s">
        <v>2331</v>
      </c>
      <c r="B222" t="s">
        <v>2331</v>
      </c>
      <c r="C222" t="s">
        <v>2312</v>
      </c>
      <c r="D222">
        <v>2018</v>
      </c>
      <c r="E222" s="129" t="s">
        <v>2311</v>
      </c>
      <c r="F222" s="128">
        <v>920</v>
      </c>
      <c r="G222">
        <v>43</v>
      </c>
      <c r="H222">
        <v>43</v>
      </c>
      <c r="I222" s="129">
        <v>0</v>
      </c>
      <c r="J222" s="128">
        <v>609</v>
      </c>
      <c r="K222">
        <v>21</v>
      </c>
      <c r="L222">
        <v>21</v>
      </c>
      <c r="M222" s="129">
        <v>0</v>
      </c>
      <c r="N222" s="128">
        <v>613</v>
      </c>
      <c r="O222" s="129">
        <v>0</v>
      </c>
      <c r="P222" s="128">
        <v>1452</v>
      </c>
      <c r="Q222" s="129">
        <v>533</v>
      </c>
      <c r="R222" s="128">
        <v>3594</v>
      </c>
      <c r="S222" s="129">
        <v>597</v>
      </c>
      <c r="T222" s="128">
        <v>2018</v>
      </c>
      <c r="U222" s="129">
        <v>2016</v>
      </c>
    </row>
    <row r="223" spans="1:21" x14ac:dyDescent="0.3">
      <c r="A223" s="128" t="s">
        <v>2331</v>
      </c>
      <c r="B223" t="s">
        <v>2331</v>
      </c>
      <c r="C223" t="s">
        <v>2312</v>
      </c>
      <c r="D223">
        <v>2019</v>
      </c>
      <c r="E223" s="129" t="s">
        <v>2311</v>
      </c>
      <c r="F223" s="128">
        <v>920</v>
      </c>
      <c r="G223">
        <v>0</v>
      </c>
      <c r="H223">
        <v>0</v>
      </c>
      <c r="I223" s="129">
        <v>0</v>
      </c>
      <c r="J223" s="128">
        <v>609</v>
      </c>
      <c r="K223">
        <v>0</v>
      </c>
      <c r="L223">
        <v>0</v>
      </c>
      <c r="M223" s="129">
        <v>0</v>
      </c>
      <c r="N223" s="128">
        <v>613</v>
      </c>
      <c r="O223" s="129">
        <v>193</v>
      </c>
      <c r="P223" s="128">
        <v>1452</v>
      </c>
      <c r="Q223" s="129">
        <v>439</v>
      </c>
      <c r="R223" s="128">
        <v>3594</v>
      </c>
      <c r="S223" s="129">
        <v>632</v>
      </c>
      <c r="T223" s="128">
        <v>2019</v>
      </c>
      <c r="U223" s="129">
        <v>2016</v>
      </c>
    </row>
    <row r="224" spans="1:21" x14ac:dyDescent="0.3">
      <c r="A224" s="128" t="s">
        <v>2331</v>
      </c>
      <c r="B224" t="s">
        <v>2379</v>
      </c>
      <c r="C224" t="s">
        <v>2310</v>
      </c>
      <c r="D224">
        <v>2015</v>
      </c>
      <c r="E224" s="129" t="s">
        <v>2311</v>
      </c>
      <c r="F224" s="128">
        <v>1477</v>
      </c>
      <c r="G224">
        <v>55</v>
      </c>
      <c r="H224">
        <v>0</v>
      </c>
      <c r="I224" s="129">
        <v>55</v>
      </c>
      <c r="J224" s="128">
        <v>1065</v>
      </c>
      <c r="K224">
        <v>63</v>
      </c>
      <c r="L224">
        <v>0</v>
      </c>
      <c r="M224" s="129">
        <v>63</v>
      </c>
      <c r="N224" s="128">
        <v>1169</v>
      </c>
      <c r="O224" s="129">
        <v>25</v>
      </c>
      <c r="P224" s="128">
        <v>3370</v>
      </c>
      <c r="Q224" s="129">
        <v>23</v>
      </c>
      <c r="R224" s="128">
        <v>7081</v>
      </c>
      <c r="S224" s="129">
        <v>166</v>
      </c>
      <c r="T224" s="128">
        <v>2016</v>
      </c>
      <c r="U224" s="129">
        <v>2016</v>
      </c>
    </row>
    <row r="225" spans="1:21" x14ac:dyDescent="0.3">
      <c r="A225" s="128" t="s">
        <v>2331</v>
      </c>
      <c r="B225" t="s">
        <v>2379</v>
      </c>
      <c r="C225" t="s">
        <v>2310</v>
      </c>
      <c r="D225">
        <v>2016</v>
      </c>
      <c r="E225" s="129" t="s">
        <v>2311</v>
      </c>
      <c r="F225" s="128">
        <v>1477</v>
      </c>
      <c r="G225">
        <v>67</v>
      </c>
      <c r="H225">
        <v>0</v>
      </c>
      <c r="I225" s="129">
        <v>67</v>
      </c>
      <c r="J225" s="128">
        <v>1065</v>
      </c>
      <c r="K225">
        <v>27</v>
      </c>
      <c r="L225">
        <v>0</v>
      </c>
      <c r="M225" s="129">
        <v>27</v>
      </c>
      <c r="N225" s="128">
        <v>1169</v>
      </c>
      <c r="O225" s="129">
        <v>57</v>
      </c>
      <c r="P225" s="128">
        <v>3370</v>
      </c>
      <c r="Q225" s="129">
        <v>58</v>
      </c>
      <c r="R225" s="128">
        <v>7081</v>
      </c>
      <c r="S225" s="129">
        <v>209</v>
      </c>
      <c r="T225" s="128">
        <v>2016</v>
      </c>
      <c r="U225" s="129">
        <v>2016</v>
      </c>
    </row>
    <row r="226" spans="1:21" x14ac:dyDescent="0.3">
      <c r="A226" s="128" t="s">
        <v>2331</v>
      </c>
      <c r="B226" t="s">
        <v>2379</v>
      </c>
      <c r="C226" t="s">
        <v>2310</v>
      </c>
      <c r="D226">
        <v>2017</v>
      </c>
      <c r="E226" s="129" t="s">
        <v>2311</v>
      </c>
      <c r="F226" s="128">
        <v>1477</v>
      </c>
      <c r="G226">
        <v>33</v>
      </c>
      <c r="H226">
        <v>0</v>
      </c>
      <c r="I226" s="129">
        <v>33</v>
      </c>
      <c r="J226" s="128">
        <v>1065</v>
      </c>
      <c r="K226">
        <v>84</v>
      </c>
      <c r="L226">
        <v>0</v>
      </c>
      <c r="M226" s="129">
        <v>84</v>
      </c>
      <c r="N226" s="128">
        <v>1169</v>
      </c>
      <c r="O226" s="129">
        <v>16</v>
      </c>
      <c r="P226" s="128">
        <v>3370</v>
      </c>
      <c r="Q226" s="129">
        <v>13</v>
      </c>
      <c r="R226" s="128">
        <v>7081</v>
      </c>
      <c r="S226" s="129">
        <v>146</v>
      </c>
      <c r="T226" s="128">
        <v>2017</v>
      </c>
      <c r="U226" s="129">
        <v>2016</v>
      </c>
    </row>
    <row r="227" spans="1:21" x14ac:dyDescent="0.3">
      <c r="A227" s="128" t="s">
        <v>2331</v>
      </c>
      <c r="B227" t="s">
        <v>2379</v>
      </c>
      <c r="C227" t="s">
        <v>2312</v>
      </c>
      <c r="D227">
        <v>2018</v>
      </c>
      <c r="E227" s="129" t="s">
        <v>2311</v>
      </c>
      <c r="F227" s="128">
        <v>1477</v>
      </c>
      <c r="G227">
        <v>60</v>
      </c>
      <c r="H227">
        <v>0</v>
      </c>
      <c r="I227" s="129">
        <v>60</v>
      </c>
      <c r="J227" s="128">
        <v>1065</v>
      </c>
      <c r="K227">
        <v>41</v>
      </c>
      <c r="L227">
        <v>0</v>
      </c>
      <c r="M227" s="129">
        <v>41</v>
      </c>
      <c r="N227" s="128">
        <v>1169</v>
      </c>
      <c r="O227" s="129">
        <v>21</v>
      </c>
      <c r="P227" s="128">
        <v>3370</v>
      </c>
      <c r="Q227" s="129">
        <v>23</v>
      </c>
      <c r="R227" s="128">
        <v>7081</v>
      </c>
      <c r="S227" s="129">
        <v>145</v>
      </c>
      <c r="T227" s="128">
        <v>2018</v>
      </c>
      <c r="U227" s="129">
        <v>2016</v>
      </c>
    </row>
    <row r="228" spans="1:21" x14ac:dyDescent="0.3">
      <c r="A228" s="128" t="s">
        <v>2331</v>
      </c>
      <c r="B228" t="s">
        <v>2379</v>
      </c>
      <c r="C228" t="s">
        <v>2312</v>
      </c>
      <c r="D228">
        <v>2019</v>
      </c>
      <c r="E228" s="129" t="s">
        <v>2311</v>
      </c>
      <c r="F228" s="128">
        <v>1477</v>
      </c>
      <c r="G228">
        <v>43</v>
      </c>
      <c r="H228">
        <v>0</v>
      </c>
      <c r="I228" s="129">
        <v>43</v>
      </c>
      <c r="J228" s="128">
        <v>1065</v>
      </c>
      <c r="K228">
        <v>111</v>
      </c>
      <c r="L228">
        <v>0</v>
      </c>
      <c r="M228" s="129">
        <v>111</v>
      </c>
      <c r="N228" s="128">
        <v>1169</v>
      </c>
      <c r="O228" s="129">
        <v>35</v>
      </c>
      <c r="P228" s="128">
        <v>3370</v>
      </c>
      <c r="Q228" s="129">
        <v>36</v>
      </c>
      <c r="R228" s="128">
        <v>7081</v>
      </c>
      <c r="S228" s="129">
        <v>225</v>
      </c>
      <c r="T228" s="128">
        <v>2019</v>
      </c>
      <c r="U228" s="129">
        <v>2016</v>
      </c>
    </row>
    <row r="229" spans="1:21" x14ac:dyDescent="0.3">
      <c r="A229" s="128" t="s">
        <v>2322</v>
      </c>
      <c r="B229" t="s">
        <v>2380</v>
      </c>
      <c r="C229" t="s">
        <v>2310</v>
      </c>
      <c r="D229">
        <v>2015</v>
      </c>
      <c r="E229" s="129" t="s">
        <v>2311</v>
      </c>
      <c r="F229" s="128">
        <v>877</v>
      </c>
      <c r="G229">
        <v>1</v>
      </c>
      <c r="H229">
        <v>1</v>
      </c>
      <c r="I229" s="129">
        <v>0</v>
      </c>
      <c r="J229" s="128">
        <v>562</v>
      </c>
      <c r="K229">
        <v>3</v>
      </c>
      <c r="L229">
        <v>3</v>
      </c>
      <c r="M229" s="129">
        <v>0</v>
      </c>
      <c r="N229" s="128">
        <v>627</v>
      </c>
      <c r="O229" s="129">
        <v>41</v>
      </c>
      <c r="P229" s="128">
        <v>1552</v>
      </c>
      <c r="Q229" s="129">
        <v>15</v>
      </c>
      <c r="R229" s="128">
        <v>3618</v>
      </c>
      <c r="S229" s="129">
        <v>60</v>
      </c>
      <c r="T229" s="128">
        <v>2016</v>
      </c>
      <c r="U229" s="129">
        <v>2016</v>
      </c>
    </row>
    <row r="230" spans="1:21" x14ac:dyDescent="0.3">
      <c r="A230" s="128" t="s">
        <v>2322</v>
      </c>
      <c r="B230" t="s">
        <v>2380</v>
      </c>
      <c r="C230" t="s">
        <v>2310</v>
      </c>
      <c r="D230">
        <v>2016</v>
      </c>
      <c r="E230" s="129" t="s">
        <v>2311</v>
      </c>
      <c r="F230" s="128">
        <v>877</v>
      </c>
      <c r="G230">
        <v>1</v>
      </c>
      <c r="H230">
        <v>1</v>
      </c>
      <c r="I230" s="129">
        <v>0</v>
      </c>
      <c r="J230" s="128">
        <v>562</v>
      </c>
      <c r="K230">
        <v>120</v>
      </c>
      <c r="L230">
        <v>120</v>
      </c>
      <c r="M230" s="129">
        <v>0</v>
      </c>
      <c r="N230" s="128">
        <v>627</v>
      </c>
      <c r="O230" s="129">
        <v>547</v>
      </c>
      <c r="P230" s="128">
        <v>1552</v>
      </c>
      <c r="Q230" s="129">
        <v>13</v>
      </c>
      <c r="R230" s="128">
        <v>3618</v>
      </c>
      <c r="S230" s="129">
        <v>681</v>
      </c>
      <c r="T230" s="128">
        <v>2016</v>
      </c>
      <c r="U230" s="129">
        <v>2016</v>
      </c>
    </row>
    <row r="231" spans="1:21" x14ac:dyDescent="0.3">
      <c r="A231" s="128" t="s">
        <v>2322</v>
      </c>
      <c r="B231" t="s">
        <v>2380</v>
      </c>
      <c r="C231" t="s">
        <v>2310</v>
      </c>
      <c r="D231">
        <v>2017</v>
      </c>
      <c r="E231" s="129" t="s">
        <v>2311</v>
      </c>
      <c r="F231" s="128">
        <v>877</v>
      </c>
      <c r="G231">
        <v>0</v>
      </c>
      <c r="H231">
        <v>0</v>
      </c>
      <c r="I231" s="129">
        <v>0</v>
      </c>
      <c r="J231" s="128">
        <v>562</v>
      </c>
      <c r="K231">
        <v>0</v>
      </c>
      <c r="L231">
        <v>0</v>
      </c>
      <c r="M231" s="129">
        <v>0</v>
      </c>
      <c r="N231" s="128">
        <v>627</v>
      </c>
      <c r="O231" s="129">
        <v>3</v>
      </c>
      <c r="P231" s="128">
        <v>1552</v>
      </c>
      <c r="Q231" s="129">
        <v>18</v>
      </c>
      <c r="R231" s="128">
        <v>3618</v>
      </c>
      <c r="S231" s="129">
        <v>21</v>
      </c>
      <c r="T231" s="128">
        <v>2017</v>
      </c>
      <c r="U231" s="129">
        <v>2016</v>
      </c>
    </row>
    <row r="232" spans="1:21" x14ac:dyDescent="0.3">
      <c r="A232" s="128" t="s">
        <v>2322</v>
      </c>
      <c r="B232" t="s">
        <v>2380</v>
      </c>
      <c r="C232" t="s">
        <v>2312</v>
      </c>
      <c r="D232">
        <v>2018</v>
      </c>
      <c r="E232" s="129" t="s">
        <v>2311</v>
      </c>
      <c r="F232" s="128">
        <v>877</v>
      </c>
      <c r="G232">
        <v>0</v>
      </c>
      <c r="H232">
        <v>0</v>
      </c>
      <c r="I232" s="129">
        <v>0</v>
      </c>
      <c r="J232" s="128">
        <v>562</v>
      </c>
      <c r="K232">
        <v>2</v>
      </c>
      <c r="L232">
        <v>0</v>
      </c>
      <c r="M232" s="129">
        <v>2</v>
      </c>
      <c r="N232" s="128">
        <v>627</v>
      </c>
      <c r="O232" s="129">
        <v>8</v>
      </c>
      <c r="P232" s="128">
        <v>1552</v>
      </c>
      <c r="Q232" s="129">
        <v>34</v>
      </c>
      <c r="R232" s="128">
        <v>3618</v>
      </c>
      <c r="S232" s="129">
        <v>44</v>
      </c>
      <c r="T232" s="128">
        <v>2018</v>
      </c>
      <c r="U232" s="129">
        <v>2016</v>
      </c>
    </row>
    <row r="233" spans="1:21" x14ac:dyDescent="0.3">
      <c r="A233" s="128" t="s">
        <v>2322</v>
      </c>
      <c r="B233" t="s">
        <v>2380</v>
      </c>
      <c r="C233" t="s">
        <v>2312</v>
      </c>
      <c r="D233">
        <v>2019</v>
      </c>
      <c r="E233" s="129" t="s">
        <v>2311</v>
      </c>
      <c r="F233" s="128">
        <v>877</v>
      </c>
      <c r="G233">
        <v>16</v>
      </c>
      <c r="H233">
        <v>16</v>
      </c>
      <c r="I233" s="129">
        <v>0</v>
      </c>
      <c r="J233" s="128">
        <v>562</v>
      </c>
      <c r="K233">
        <v>114</v>
      </c>
      <c r="L233">
        <v>45</v>
      </c>
      <c r="M233" s="129">
        <v>69</v>
      </c>
      <c r="N233" s="128">
        <v>627</v>
      </c>
      <c r="O233" s="129">
        <v>6</v>
      </c>
      <c r="P233" s="128">
        <v>1552</v>
      </c>
      <c r="Q233" s="129">
        <v>95</v>
      </c>
      <c r="R233" s="128">
        <v>3618</v>
      </c>
      <c r="S233" s="129">
        <v>231</v>
      </c>
      <c r="T233" s="128">
        <v>2019</v>
      </c>
      <c r="U233" s="129">
        <v>2016</v>
      </c>
    </row>
    <row r="234" spans="1:21" x14ac:dyDescent="0.3">
      <c r="A234" s="128" t="s">
        <v>2331</v>
      </c>
      <c r="B234" t="s">
        <v>2381</v>
      </c>
      <c r="C234" t="s">
        <v>2310</v>
      </c>
      <c r="D234">
        <v>2015</v>
      </c>
      <c r="E234" s="129" t="s">
        <v>2311</v>
      </c>
      <c r="F234" s="128">
        <v>2616</v>
      </c>
      <c r="G234">
        <v>9</v>
      </c>
      <c r="H234">
        <v>9</v>
      </c>
      <c r="I234" s="129">
        <v>0</v>
      </c>
      <c r="J234" s="128">
        <v>1931</v>
      </c>
      <c r="K234">
        <v>106</v>
      </c>
      <c r="L234">
        <v>106</v>
      </c>
      <c r="M234" s="129">
        <v>0</v>
      </c>
      <c r="N234" s="128">
        <v>1802</v>
      </c>
      <c r="O234" s="129">
        <v>132</v>
      </c>
      <c r="P234" s="128">
        <v>3672</v>
      </c>
      <c r="Q234" s="129">
        <v>367</v>
      </c>
      <c r="R234" s="128">
        <v>10021</v>
      </c>
      <c r="S234" s="129">
        <v>614</v>
      </c>
      <c r="T234" s="128">
        <v>2016</v>
      </c>
      <c r="U234" s="129">
        <v>2016</v>
      </c>
    </row>
    <row r="235" spans="1:21" x14ac:dyDescent="0.3">
      <c r="A235" s="128" t="s">
        <v>2331</v>
      </c>
      <c r="B235" t="s">
        <v>2381</v>
      </c>
      <c r="C235" t="s">
        <v>2310</v>
      </c>
      <c r="D235">
        <v>2016</v>
      </c>
      <c r="E235" s="129" t="s">
        <v>2311</v>
      </c>
      <c r="F235" s="128">
        <v>2616</v>
      </c>
      <c r="G235">
        <v>78</v>
      </c>
      <c r="H235">
        <v>36</v>
      </c>
      <c r="I235" s="129">
        <v>42</v>
      </c>
      <c r="J235" s="128">
        <v>1931</v>
      </c>
      <c r="K235">
        <v>118</v>
      </c>
      <c r="L235">
        <v>0</v>
      </c>
      <c r="M235" s="129">
        <v>118</v>
      </c>
      <c r="N235" s="128">
        <v>1802</v>
      </c>
      <c r="O235" s="129">
        <v>279</v>
      </c>
      <c r="P235" s="128">
        <v>3672</v>
      </c>
      <c r="Q235" s="129">
        <v>246</v>
      </c>
      <c r="R235" s="128">
        <v>10021</v>
      </c>
      <c r="S235" s="129">
        <v>721</v>
      </c>
      <c r="T235" s="128">
        <v>2016</v>
      </c>
      <c r="U235" s="129">
        <v>2016</v>
      </c>
    </row>
    <row r="236" spans="1:21" x14ac:dyDescent="0.3">
      <c r="A236" s="128" t="s">
        <v>2331</v>
      </c>
      <c r="B236" t="s">
        <v>2381</v>
      </c>
      <c r="C236" t="s">
        <v>2310</v>
      </c>
      <c r="D236">
        <v>2017</v>
      </c>
      <c r="E236" s="129" t="s">
        <v>2311</v>
      </c>
      <c r="F236" s="128">
        <v>2616</v>
      </c>
      <c r="G236">
        <v>2</v>
      </c>
      <c r="H236">
        <v>2</v>
      </c>
      <c r="I236" s="129">
        <v>0</v>
      </c>
      <c r="J236" s="128">
        <v>1931</v>
      </c>
      <c r="K236">
        <v>72</v>
      </c>
      <c r="L236">
        <v>72</v>
      </c>
      <c r="M236" s="129">
        <v>0</v>
      </c>
      <c r="N236" s="128">
        <v>1802</v>
      </c>
      <c r="O236" s="129">
        <v>29</v>
      </c>
      <c r="P236" s="128">
        <v>3672</v>
      </c>
      <c r="Q236" s="129">
        <v>403</v>
      </c>
      <c r="R236" s="128">
        <v>10021</v>
      </c>
      <c r="S236" s="129">
        <v>506</v>
      </c>
      <c r="T236" s="128">
        <v>2017</v>
      </c>
      <c r="U236" s="129">
        <v>2016</v>
      </c>
    </row>
    <row r="237" spans="1:21" x14ac:dyDescent="0.3">
      <c r="A237" s="128" t="s">
        <v>2331</v>
      </c>
      <c r="B237" t="s">
        <v>2381</v>
      </c>
      <c r="C237" t="s">
        <v>2312</v>
      </c>
      <c r="D237">
        <v>2018</v>
      </c>
      <c r="E237" s="129" t="s">
        <v>2311</v>
      </c>
      <c r="F237" s="128">
        <v>2616</v>
      </c>
      <c r="G237">
        <v>0</v>
      </c>
      <c r="H237">
        <v>0</v>
      </c>
      <c r="I237" s="129">
        <v>0</v>
      </c>
      <c r="J237" s="128">
        <v>1931</v>
      </c>
      <c r="K237">
        <v>86</v>
      </c>
      <c r="L237">
        <v>0</v>
      </c>
      <c r="M237" s="129">
        <v>86</v>
      </c>
      <c r="N237" s="128">
        <v>1802</v>
      </c>
      <c r="O237" s="129">
        <v>102</v>
      </c>
      <c r="P237" s="128">
        <v>3672</v>
      </c>
      <c r="Q237" s="129">
        <v>391</v>
      </c>
      <c r="R237" s="128">
        <v>10021</v>
      </c>
      <c r="S237" s="129">
        <v>579</v>
      </c>
      <c r="T237" s="128">
        <v>2018</v>
      </c>
      <c r="U237" s="129">
        <v>2016</v>
      </c>
    </row>
    <row r="238" spans="1:21" x14ac:dyDescent="0.3">
      <c r="A238" s="128" t="s">
        <v>2331</v>
      </c>
      <c r="B238" t="s">
        <v>2381</v>
      </c>
      <c r="C238" t="s">
        <v>2312</v>
      </c>
      <c r="D238">
        <v>2019</v>
      </c>
      <c r="E238" s="129" t="s">
        <v>2311</v>
      </c>
      <c r="F238" s="128">
        <v>2616</v>
      </c>
      <c r="G238">
        <v>20</v>
      </c>
      <c r="H238">
        <v>0</v>
      </c>
      <c r="I238" s="129">
        <v>20</v>
      </c>
      <c r="J238" s="128">
        <v>1931</v>
      </c>
      <c r="K238">
        <v>46</v>
      </c>
      <c r="L238">
        <v>0</v>
      </c>
      <c r="M238" s="129">
        <v>46</v>
      </c>
      <c r="N238" s="128">
        <v>1802</v>
      </c>
      <c r="O238" s="129">
        <v>463</v>
      </c>
      <c r="P238" s="128">
        <v>3672</v>
      </c>
      <c r="Q238" s="129">
        <v>169</v>
      </c>
      <c r="R238" s="128">
        <v>10021</v>
      </c>
      <c r="S238" s="129">
        <v>698</v>
      </c>
      <c r="T238" s="128">
        <v>2019</v>
      </c>
      <c r="U238" s="129">
        <v>2016</v>
      </c>
    </row>
    <row r="239" spans="1:21" x14ac:dyDescent="0.3">
      <c r="A239" s="128" t="s">
        <v>2308</v>
      </c>
      <c r="B239" t="s">
        <v>2382</v>
      </c>
      <c r="C239" t="s">
        <v>2310</v>
      </c>
      <c r="D239">
        <v>2015</v>
      </c>
      <c r="E239" s="129" t="s">
        <v>2311</v>
      </c>
      <c r="F239" s="128">
        <v>350</v>
      </c>
      <c r="G239">
        <v>0</v>
      </c>
      <c r="H239">
        <v>0</v>
      </c>
      <c r="I239" s="129">
        <v>0</v>
      </c>
      <c r="J239" s="128">
        <v>275</v>
      </c>
      <c r="K239">
        <v>8</v>
      </c>
      <c r="L239">
        <v>0</v>
      </c>
      <c r="M239" s="129">
        <v>8</v>
      </c>
      <c r="N239" s="128">
        <v>280</v>
      </c>
      <c r="O239" s="129">
        <v>0</v>
      </c>
      <c r="P239" s="128">
        <v>521</v>
      </c>
      <c r="Q239" s="129">
        <v>37</v>
      </c>
      <c r="R239" s="128">
        <v>1426</v>
      </c>
      <c r="S239" s="129">
        <v>45</v>
      </c>
      <c r="T239" s="128">
        <v>2016</v>
      </c>
      <c r="U239" s="129">
        <v>2016</v>
      </c>
    </row>
    <row r="240" spans="1:21" x14ac:dyDescent="0.3">
      <c r="A240" s="128" t="s">
        <v>2308</v>
      </c>
      <c r="B240" t="s">
        <v>2382</v>
      </c>
      <c r="C240" t="s">
        <v>2310</v>
      </c>
      <c r="D240">
        <v>2016</v>
      </c>
      <c r="E240" s="129" t="s">
        <v>2311</v>
      </c>
      <c r="F240" s="128">
        <v>350</v>
      </c>
      <c r="G240">
        <v>0</v>
      </c>
      <c r="H240">
        <v>0</v>
      </c>
      <c r="I240" s="129">
        <v>0</v>
      </c>
      <c r="J240" s="128">
        <v>275</v>
      </c>
      <c r="K240">
        <v>16</v>
      </c>
      <c r="L240">
        <v>0</v>
      </c>
      <c r="M240" s="129">
        <v>16</v>
      </c>
      <c r="N240" s="128">
        <v>280</v>
      </c>
      <c r="O240" s="129">
        <v>3</v>
      </c>
      <c r="P240" s="128">
        <v>521</v>
      </c>
      <c r="Q240" s="129">
        <v>85</v>
      </c>
      <c r="R240" s="128">
        <v>1426</v>
      </c>
      <c r="S240" s="129">
        <v>104</v>
      </c>
      <c r="T240" s="128">
        <v>2016</v>
      </c>
      <c r="U240" s="129">
        <v>2016</v>
      </c>
    </row>
    <row r="241" spans="1:21" x14ac:dyDescent="0.3">
      <c r="A241" s="128" t="s">
        <v>2308</v>
      </c>
      <c r="B241" t="s">
        <v>2382</v>
      </c>
      <c r="C241" t="s">
        <v>2310</v>
      </c>
      <c r="D241">
        <v>2017</v>
      </c>
      <c r="E241" s="129" t="s">
        <v>2311</v>
      </c>
      <c r="F241" s="128">
        <v>350</v>
      </c>
      <c r="G241">
        <v>0</v>
      </c>
      <c r="H241">
        <v>0</v>
      </c>
      <c r="I241" s="129">
        <v>0</v>
      </c>
      <c r="J241" s="128">
        <v>275</v>
      </c>
      <c r="K241">
        <v>37</v>
      </c>
      <c r="L241">
        <v>0</v>
      </c>
      <c r="M241" s="129">
        <v>37</v>
      </c>
      <c r="N241" s="128">
        <v>280</v>
      </c>
      <c r="O241" s="129">
        <v>1</v>
      </c>
      <c r="P241" s="128">
        <v>521</v>
      </c>
      <c r="Q241" s="129">
        <v>82</v>
      </c>
      <c r="R241" s="128">
        <v>1426</v>
      </c>
      <c r="S241" s="129">
        <v>120</v>
      </c>
      <c r="T241" s="128">
        <v>2017</v>
      </c>
      <c r="U241" s="129">
        <v>2016</v>
      </c>
    </row>
    <row r="242" spans="1:21" x14ac:dyDescent="0.3">
      <c r="A242" s="128" t="s">
        <v>2308</v>
      </c>
      <c r="B242" t="s">
        <v>2382</v>
      </c>
      <c r="C242" t="s">
        <v>2312</v>
      </c>
      <c r="D242">
        <v>2018</v>
      </c>
      <c r="E242" s="129" t="s">
        <v>2311</v>
      </c>
      <c r="F242" s="128">
        <v>350</v>
      </c>
      <c r="G242">
        <v>0</v>
      </c>
      <c r="H242">
        <v>0</v>
      </c>
      <c r="I242" s="129">
        <v>0</v>
      </c>
      <c r="J242" s="128">
        <v>275</v>
      </c>
      <c r="K242">
        <v>1</v>
      </c>
      <c r="L242">
        <v>0</v>
      </c>
      <c r="M242" s="129">
        <v>1</v>
      </c>
      <c r="N242" s="128">
        <v>280</v>
      </c>
      <c r="O242" s="129">
        <v>0</v>
      </c>
      <c r="P242" s="128">
        <v>521</v>
      </c>
      <c r="Q242" s="129">
        <v>95</v>
      </c>
      <c r="R242" s="128">
        <v>1426</v>
      </c>
      <c r="S242" s="129">
        <v>96</v>
      </c>
      <c r="T242" s="128">
        <v>2018</v>
      </c>
      <c r="U242" s="129">
        <v>2016</v>
      </c>
    </row>
    <row r="243" spans="1:21" x14ac:dyDescent="0.3">
      <c r="A243" s="128" t="s">
        <v>2308</v>
      </c>
      <c r="B243" t="s">
        <v>2382</v>
      </c>
      <c r="C243" t="s">
        <v>2312</v>
      </c>
      <c r="D243">
        <v>2019</v>
      </c>
      <c r="E243" s="129" t="s">
        <v>2311</v>
      </c>
      <c r="F243" s="128">
        <v>350</v>
      </c>
      <c r="G243">
        <v>0</v>
      </c>
      <c r="H243">
        <v>0</v>
      </c>
      <c r="I243" s="129">
        <v>0</v>
      </c>
      <c r="J243" s="128">
        <v>275</v>
      </c>
      <c r="K243">
        <v>24</v>
      </c>
      <c r="L243">
        <v>0</v>
      </c>
      <c r="M243" s="129">
        <v>24</v>
      </c>
      <c r="N243" s="128">
        <v>280</v>
      </c>
      <c r="O243" s="129">
        <v>8</v>
      </c>
      <c r="P243" s="128">
        <v>521</v>
      </c>
      <c r="Q243" s="129">
        <v>50</v>
      </c>
      <c r="R243" s="128">
        <v>1426</v>
      </c>
      <c r="S243" s="129">
        <v>82</v>
      </c>
      <c r="T243" s="128">
        <v>2019</v>
      </c>
      <c r="U243" s="129">
        <v>2016</v>
      </c>
    </row>
    <row r="244" spans="1:21" x14ac:dyDescent="0.3">
      <c r="A244" s="128" t="s">
        <v>2322</v>
      </c>
      <c r="B244" t="s">
        <v>2383</v>
      </c>
      <c r="C244" t="s">
        <v>2310</v>
      </c>
      <c r="D244">
        <v>2015</v>
      </c>
      <c r="E244" s="129" t="s">
        <v>2311</v>
      </c>
      <c r="F244" s="128">
        <v>131</v>
      </c>
      <c r="G244">
        <v>0</v>
      </c>
      <c r="H244">
        <v>0</v>
      </c>
      <c r="I244" s="129">
        <v>0</v>
      </c>
      <c r="J244" s="128">
        <v>84</v>
      </c>
      <c r="K244">
        <v>0</v>
      </c>
      <c r="L244">
        <v>0</v>
      </c>
      <c r="M244" s="129">
        <v>0</v>
      </c>
      <c r="N244" s="128">
        <v>89</v>
      </c>
      <c r="O244" s="129">
        <v>0</v>
      </c>
      <c r="P244" s="128">
        <v>221</v>
      </c>
      <c r="Q244" s="129">
        <v>1</v>
      </c>
      <c r="R244" s="128">
        <v>525</v>
      </c>
      <c r="S244" s="129">
        <v>1</v>
      </c>
      <c r="T244" s="128">
        <v>2016</v>
      </c>
      <c r="U244" s="129">
        <v>2016</v>
      </c>
    </row>
    <row r="245" spans="1:21" x14ac:dyDescent="0.3">
      <c r="A245" s="128" t="s">
        <v>2322</v>
      </c>
      <c r="B245" t="s">
        <v>2383</v>
      </c>
      <c r="C245" t="s">
        <v>2310</v>
      </c>
      <c r="D245">
        <v>2016</v>
      </c>
      <c r="E245" s="129" t="s">
        <v>2311</v>
      </c>
      <c r="F245" s="128">
        <v>131</v>
      </c>
      <c r="G245">
        <v>0</v>
      </c>
      <c r="H245">
        <v>0</v>
      </c>
      <c r="I245" s="129">
        <v>0</v>
      </c>
      <c r="J245" s="128">
        <v>84</v>
      </c>
      <c r="K245">
        <v>0</v>
      </c>
      <c r="L245">
        <v>0</v>
      </c>
      <c r="M245" s="129">
        <v>0</v>
      </c>
      <c r="N245" s="128">
        <v>89</v>
      </c>
      <c r="O245" s="129">
        <v>0</v>
      </c>
      <c r="P245" s="128">
        <v>221</v>
      </c>
      <c r="Q245" s="129">
        <v>3</v>
      </c>
      <c r="R245" s="128">
        <v>525</v>
      </c>
      <c r="S245" s="129">
        <v>3</v>
      </c>
      <c r="T245" s="128">
        <v>2016</v>
      </c>
      <c r="U245" s="129">
        <v>2016</v>
      </c>
    </row>
    <row r="246" spans="1:21" x14ac:dyDescent="0.3">
      <c r="A246" s="128" t="s">
        <v>2322</v>
      </c>
      <c r="B246" t="s">
        <v>2383</v>
      </c>
      <c r="C246" t="s">
        <v>2310</v>
      </c>
      <c r="D246">
        <v>2017</v>
      </c>
      <c r="E246" s="129" t="s">
        <v>2311</v>
      </c>
      <c r="F246" s="128">
        <v>131</v>
      </c>
      <c r="G246">
        <v>0</v>
      </c>
      <c r="H246">
        <v>0</v>
      </c>
      <c r="I246" s="129">
        <v>0</v>
      </c>
      <c r="J246" s="128">
        <v>84</v>
      </c>
      <c r="K246">
        <v>0</v>
      </c>
      <c r="L246">
        <v>0</v>
      </c>
      <c r="M246" s="129">
        <v>0</v>
      </c>
      <c r="N246" s="128">
        <v>89</v>
      </c>
      <c r="O246" s="129">
        <v>0</v>
      </c>
      <c r="P246" s="128">
        <v>221</v>
      </c>
      <c r="Q246" s="129">
        <v>1</v>
      </c>
      <c r="R246" s="128">
        <v>525</v>
      </c>
      <c r="S246" s="129">
        <v>1</v>
      </c>
      <c r="T246" s="128">
        <v>2017</v>
      </c>
      <c r="U246" s="129">
        <v>2016</v>
      </c>
    </row>
    <row r="247" spans="1:21" x14ac:dyDescent="0.3">
      <c r="A247" s="128" t="s">
        <v>2322</v>
      </c>
      <c r="B247" t="s">
        <v>2383</v>
      </c>
      <c r="C247" t="s">
        <v>2312</v>
      </c>
      <c r="D247">
        <v>2018</v>
      </c>
      <c r="E247" s="129" t="s">
        <v>2311</v>
      </c>
      <c r="F247" s="128">
        <v>131</v>
      </c>
      <c r="G247">
        <v>0</v>
      </c>
      <c r="H247">
        <v>0</v>
      </c>
      <c r="I247" s="129">
        <v>0</v>
      </c>
      <c r="J247" s="128">
        <v>84</v>
      </c>
      <c r="K247">
        <v>0</v>
      </c>
      <c r="L247">
        <v>0</v>
      </c>
      <c r="M247" s="129">
        <v>0</v>
      </c>
      <c r="N247" s="128">
        <v>89</v>
      </c>
      <c r="O247" s="129">
        <v>0</v>
      </c>
      <c r="P247" s="128">
        <v>221</v>
      </c>
      <c r="Q247" s="129">
        <v>8</v>
      </c>
      <c r="R247" s="128">
        <v>525</v>
      </c>
      <c r="S247" s="129">
        <v>8</v>
      </c>
      <c r="T247" s="128">
        <v>2018</v>
      </c>
      <c r="U247" s="129">
        <v>2016</v>
      </c>
    </row>
    <row r="248" spans="1:21" x14ac:dyDescent="0.3">
      <c r="A248" s="128" t="s">
        <v>2322</v>
      </c>
      <c r="B248" t="s">
        <v>2383</v>
      </c>
      <c r="C248" t="s">
        <v>2312</v>
      </c>
      <c r="D248">
        <v>2019</v>
      </c>
      <c r="E248" s="129" t="s">
        <v>2311</v>
      </c>
      <c r="F248" s="128">
        <v>131</v>
      </c>
      <c r="G248">
        <v>0</v>
      </c>
      <c r="H248">
        <v>0</v>
      </c>
      <c r="I248" s="129">
        <v>0</v>
      </c>
      <c r="J248" s="128">
        <v>84</v>
      </c>
      <c r="K248">
        <v>0</v>
      </c>
      <c r="L248">
        <v>0</v>
      </c>
      <c r="M248" s="129">
        <v>0</v>
      </c>
      <c r="N248" s="128">
        <v>89</v>
      </c>
      <c r="O248" s="129">
        <v>0</v>
      </c>
      <c r="P248" s="128">
        <v>221</v>
      </c>
      <c r="Q248" s="129">
        <v>21</v>
      </c>
      <c r="R248" s="128">
        <v>525</v>
      </c>
      <c r="S248" s="129">
        <v>21</v>
      </c>
      <c r="T248" s="128">
        <v>2019</v>
      </c>
      <c r="U248" s="129">
        <v>2016</v>
      </c>
    </row>
    <row r="249" spans="1:21" x14ac:dyDescent="0.3">
      <c r="A249" s="128" t="s">
        <v>2331</v>
      </c>
      <c r="B249" t="s">
        <v>2384</v>
      </c>
      <c r="C249" t="s">
        <v>2310</v>
      </c>
      <c r="D249">
        <v>2015</v>
      </c>
      <c r="E249" s="129" t="s">
        <v>2311</v>
      </c>
      <c r="F249" s="128">
        <v>71</v>
      </c>
      <c r="G249">
        <v>0</v>
      </c>
      <c r="H249">
        <v>0</v>
      </c>
      <c r="I249" s="129">
        <v>0</v>
      </c>
      <c r="J249" s="128">
        <v>41</v>
      </c>
      <c r="K249">
        <v>0</v>
      </c>
      <c r="L249">
        <v>0</v>
      </c>
      <c r="M249" s="129">
        <v>0</v>
      </c>
      <c r="N249" s="128">
        <v>69</v>
      </c>
      <c r="O249" s="129">
        <v>6</v>
      </c>
      <c r="P249" s="128">
        <v>191</v>
      </c>
      <c r="Q249" s="129">
        <v>0</v>
      </c>
      <c r="R249" s="128">
        <v>372</v>
      </c>
      <c r="S249" s="129">
        <v>6</v>
      </c>
      <c r="T249" s="128">
        <v>2016</v>
      </c>
      <c r="U249" s="129">
        <v>2016</v>
      </c>
    </row>
    <row r="250" spans="1:21" x14ac:dyDescent="0.3">
      <c r="A250" s="128" t="s">
        <v>2331</v>
      </c>
      <c r="B250" t="s">
        <v>2384</v>
      </c>
      <c r="C250" t="s">
        <v>2310</v>
      </c>
      <c r="D250">
        <v>2016</v>
      </c>
      <c r="E250" s="129" t="s">
        <v>2311</v>
      </c>
      <c r="F250" s="128">
        <v>71</v>
      </c>
      <c r="G250">
        <v>3</v>
      </c>
      <c r="H250">
        <v>0</v>
      </c>
      <c r="I250" s="129">
        <v>3</v>
      </c>
      <c r="J250" s="128">
        <v>41</v>
      </c>
      <c r="K250">
        <v>3</v>
      </c>
      <c r="L250">
        <v>0</v>
      </c>
      <c r="M250" s="129">
        <v>3</v>
      </c>
      <c r="N250" s="128">
        <v>69</v>
      </c>
      <c r="O250" s="129">
        <v>1</v>
      </c>
      <c r="P250" s="128">
        <v>191</v>
      </c>
      <c r="Q250" s="129">
        <v>0</v>
      </c>
      <c r="R250" s="128">
        <v>372</v>
      </c>
      <c r="S250" s="129">
        <v>7</v>
      </c>
      <c r="T250" s="128">
        <v>2016</v>
      </c>
      <c r="U250" s="129">
        <v>2016</v>
      </c>
    </row>
    <row r="251" spans="1:21" x14ac:dyDescent="0.3">
      <c r="A251" s="128" t="s">
        <v>2331</v>
      </c>
      <c r="B251" t="s">
        <v>2384</v>
      </c>
      <c r="C251" t="s">
        <v>2310</v>
      </c>
      <c r="D251">
        <v>2017</v>
      </c>
      <c r="E251" s="129" t="s">
        <v>2311</v>
      </c>
      <c r="F251" s="128">
        <v>71</v>
      </c>
      <c r="G251">
        <v>2</v>
      </c>
      <c r="H251">
        <v>0</v>
      </c>
      <c r="I251" s="129">
        <v>2</v>
      </c>
      <c r="J251" s="128">
        <v>41</v>
      </c>
      <c r="K251">
        <v>1</v>
      </c>
      <c r="L251">
        <v>0</v>
      </c>
      <c r="M251" s="129">
        <v>1</v>
      </c>
      <c r="N251" s="128">
        <v>69</v>
      </c>
      <c r="O251" s="129">
        <v>0</v>
      </c>
      <c r="P251" s="128">
        <v>191</v>
      </c>
      <c r="Q251" s="129">
        <v>1</v>
      </c>
      <c r="R251" s="128">
        <v>372</v>
      </c>
      <c r="S251" s="129">
        <v>4</v>
      </c>
      <c r="T251" s="128">
        <v>2017</v>
      </c>
      <c r="U251" s="129">
        <v>2016</v>
      </c>
    </row>
    <row r="252" spans="1:21" x14ac:dyDescent="0.3">
      <c r="A252" s="128" t="s">
        <v>2331</v>
      </c>
      <c r="B252" t="s">
        <v>2384</v>
      </c>
      <c r="C252" t="s">
        <v>2312</v>
      </c>
      <c r="D252">
        <v>2018</v>
      </c>
      <c r="E252" s="129" t="s">
        <v>2311</v>
      </c>
      <c r="F252" s="128">
        <v>71</v>
      </c>
      <c r="G252">
        <v>0</v>
      </c>
      <c r="H252">
        <v>0</v>
      </c>
      <c r="I252" s="129">
        <v>0</v>
      </c>
      <c r="J252" s="128">
        <v>41</v>
      </c>
      <c r="K252">
        <v>25</v>
      </c>
      <c r="L252">
        <v>0</v>
      </c>
      <c r="M252" s="129">
        <v>25</v>
      </c>
      <c r="N252" s="128">
        <v>69</v>
      </c>
      <c r="O252" s="129">
        <v>0</v>
      </c>
      <c r="P252" s="128">
        <v>191</v>
      </c>
      <c r="Q252" s="129">
        <v>0</v>
      </c>
      <c r="R252" s="128">
        <v>372</v>
      </c>
      <c r="S252" s="129">
        <v>25</v>
      </c>
      <c r="T252" s="128">
        <v>2018</v>
      </c>
      <c r="U252" s="129">
        <v>2016</v>
      </c>
    </row>
    <row r="253" spans="1:21" x14ac:dyDescent="0.3">
      <c r="A253" s="130" t="s">
        <v>2331</v>
      </c>
      <c r="B253" s="131" t="s">
        <v>2384</v>
      </c>
      <c r="C253" s="131" t="s">
        <v>2312</v>
      </c>
      <c r="D253" s="131">
        <v>2019</v>
      </c>
      <c r="E253" s="132" t="s">
        <v>2311</v>
      </c>
      <c r="F253" s="130">
        <v>71</v>
      </c>
      <c r="G253" s="131">
        <v>0</v>
      </c>
      <c r="H253" s="131">
        <v>0</v>
      </c>
      <c r="I253" s="132">
        <v>0</v>
      </c>
      <c r="J253" s="130">
        <v>41</v>
      </c>
      <c r="K253" s="131">
        <v>37</v>
      </c>
      <c r="L253" s="131">
        <v>0</v>
      </c>
      <c r="M253" s="132">
        <v>37</v>
      </c>
      <c r="N253" s="130">
        <v>69</v>
      </c>
      <c r="O253" s="132">
        <v>17</v>
      </c>
      <c r="P253" s="130">
        <v>191</v>
      </c>
      <c r="Q253" s="132">
        <v>0</v>
      </c>
      <c r="R253" s="130">
        <v>372</v>
      </c>
      <c r="S253" s="132">
        <v>54</v>
      </c>
      <c r="T253" s="130">
        <v>2019</v>
      </c>
      <c r="U253" s="13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8" t="s">
        <v>2527</v>
      </c>
    </row>
    <row r="2" spans="1:4" x14ac:dyDescent="0.3">
      <c r="A2" t="s">
        <v>2385</v>
      </c>
    </row>
    <row r="3" spans="1:4" x14ac:dyDescent="0.3">
      <c r="A3" t="s">
        <v>2581</v>
      </c>
    </row>
    <row r="4" spans="1:4" x14ac:dyDescent="0.3">
      <c r="A4" t="s">
        <v>2386</v>
      </c>
    </row>
    <row r="5" spans="1:4" x14ac:dyDescent="0.3">
      <c r="A5" t="s">
        <v>2387</v>
      </c>
      <c r="B5" t="s">
        <v>2388</v>
      </c>
      <c r="C5" t="s">
        <v>2389</v>
      </c>
      <c r="D5" t="s">
        <v>190</v>
      </c>
    </row>
    <row r="6" spans="1:4" x14ac:dyDescent="0.3">
      <c r="A6" t="s">
        <v>2390</v>
      </c>
      <c r="B6" s="2">
        <v>235</v>
      </c>
      <c r="C6" s="2">
        <v>450</v>
      </c>
      <c r="D6" s="2">
        <v>685</v>
      </c>
    </row>
    <row r="7" spans="1:4" x14ac:dyDescent="0.3">
      <c r="A7" t="s">
        <v>2391</v>
      </c>
      <c r="B7" s="2">
        <v>420</v>
      </c>
      <c r="C7" s="2">
        <v>755</v>
      </c>
      <c r="D7" s="2">
        <v>1175</v>
      </c>
    </row>
    <row r="8" spans="1:4" x14ac:dyDescent="0.3">
      <c r="A8" t="s">
        <v>2392</v>
      </c>
      <c r="B8" s="2">
        <v>730</v>
      </c>
      <c r="C8" s="2">
        <v>855</v>
      </c>
      <c r="D8" s="2">
        <v>1585</v>
      </c>
    </row>
    <row r="9" spans="1:4" x14ac:dyDescent="0.3">
      <c r="A9" t="s">
        <v>2393</v>
      </c>
      <c r="B9" s="2">
        <v>580</v>
      </c>
      <c r="C9" s="2">
        <v>180</v>
      </c>
      <c r="D9" s="2">
        <v>760</v>
      </c>
    </row>
    <row r="10" spans="1:4" x14ac:dyDescent="0.3">
      <c r="A10" t="s">
        <v>2394</v>
      </c>
      <c r="B10" s="2">
        <v>2015</v>
      </c>
      <c r="C10" s="2">
        <v>530</v>
      </c>
      <c r="D10" s="2">
        <v>2545</v>
      </c>
    </row>
    <row r="11" spans="1:4" x14ac:dyDescent="0.3">
      <c r="A11" t="s">
        <v>190</v>
      </c>
      <c r="B11" s="2">
        <v>3980</v>
      </c>
      <c r="C11" s="2">
        <v>2775</v>
      </c>
      <c r="D11" s="2">
        <v>6755</v>
      </c>
    </row>
    <row r="13" spans="1:4" x14ac:dyDescent="0.3">
      <c r="A13" t="s">
        <v>2395</v>
      </c>
      <c r="B13" t="s">
        <v>2388</v>
      </c>
      <c r="C13" t="s">
        <v>2389</v>
      </c>
      <c r="D13" t="s">
        <v>190</v>
      </c>
    </row>
    <row r="14" spans="1:4" x14ac:dyDescent="0.3">
      <c r="A14" t="s">
        <v>2396</v>
      </c>
      <c r="B14" s="2">
        <v>1315</v>
      </c>
      <c r="C14" s="2">
        <v>1750</v>
      </c>
      <c r="D14" s="2">
        <v>3065</v>
      </c>
    </row>
    <row r="15" spans="1:4" x14ac:dyDescent="0.3">
      <c r="A15" t="s">
        <v>2397</v>
      </c>
      <c r="B15" s="2">
        <v>2665</v>
      </c>
      <c r="C15" s="2">
        <v>1030</v>
      </c>
      <c r="D15" s="2">
        <v>3695</v>
      </c>
    </row>
    <row r="16" spans="1:4" x14ac:dyDescent="0.3">
      <c r="A16" t="s">
        <v>190</v>
      </c>
      <c r="B16" s="2">
        <v>3980</v>
      </c>
      <c r="C16" s="2">
        <v>2775</v>
      </c>
      <c r="D16" s="2">
        <v>6755</v>
      </c>
    </row>
    <row r="18" spans="1:4" x14ac:dyDescent="0.3">
      <c r="A18" t="s">
        <v>2398</v>
      </c>
      <c r="B18" t="s">
        <v>2388</v>
      </c>
      <c r="C18" t="s">
        <v>2389</v>
      </c>
      <c r="D18" t="s">
        <v>190</v>
      </c>
    </row>
    <row r="19" spans="1:4" x14ac:dyDescent="0.3">
      <c r="A19" t="s">
        <v>2399</v>
      </c>
      <c r="B19" s="2">
        <v>715</v>
      </c>
      <c r="C19" s="2">
        <v>1045</v>
      </c>
      <c r="D19" s="2">
        <v>1760</v>
      </c>
    </row>
    <row r="20" spans="1:4" x14ac:dyDescent="0.3">
      <c r="A20" t="s">
        <v>2400</v>
      </c>
      <c r="B20" s="2">
        <v>3265</v>
      </c>
      <c r="C20" s="2">
        <v>1730</v>
      </c>
      <c r="D20" s="2">
        <v>4995</v>
      </c>
    </row>
    <row r="21" spans="1:4" x14ac:dyDescent="0.3">
      <c r="A21" t="s">
        <v>190</v>
      </c>
      <c r="B21" s="2">
        <v>3980</v>
      </c>
      <c r="C21" s="2">
        <v>2775</v>
      </c>
      <c r="D21" s="2">
        <v>6755</v>
      </c>
    </row>
    <row r="23" spans="1:4" x14ac:dyDescent="0.3">
      <c r="A23" t="s">
        <v>2401</v>
      </c>
      <c r="B23" t="s">
        <v>2388</v>
      </c>
      <c r="C23" t="s">
        <v>2389</v>
      </c>
      <c r="D23" t="s">
        <v>190</v>
      </c>
    </row>
    <row r="24" spans="1:4" x14ac:dyDescent="0.3">
      <c r="A24" t="s">
        <v>2402</v>
      </c>
      <c r="B24" s="2">
        <v>2740</v>
      </c>
      <c r="C24" s="2">
        <v>1085</v>
      </c>
      <c r="D24" s="2">
        <v>3825</v>
      </c>
    </row>
    <row r="25" spans="1:4" x14ac:dyDescent="0.3">
      <c r="A25" t="s">
        <v>1359</v>
      </c>
      <c r="B25" s="2">
        <v>665</v>
      </c>
      <c r="C25" s="2">
        <v>960</v>
      </c>
      <c r="D25" s="2">
        <v>1625</v>
      </c>
    </row>
    <row r="26" spans="1:4" x14ac:dyDescent="0.3">
      <c r="A26" t="s">
        <v>1360</v>
      </c>
      <c r="B26" s="2">
        <v>520</v>
      </c>
      <c r="C26" s="2">
        <v>695</v>
      </c>
      <c r="D26" s="2">
        <v>1215</v>
      </c>
    </row>
    <row r="27" spans="1:4" x14ac:dyDescent="0.3">
      <c r="A27" t="s">
        <v>2403</v>
      </c>
      <c r="B27">
        <v>50</v>
      </c>
      <c r="C27" s="2">
        <v>40</v>
      </c>
      <c r="D27" s="2">
        <v>90</v>
      </c>
    </row>
    <row r="28" spans="1:4" x14ac:dyDescent="0.3">
      <c r="A28" t="s">
        <v>190</v>
      </c>
      <c r="B28" s="2">
        <v>3980</v>
      </c>
      <c r="C28" s="2">
        <v>2775</v>
      </c>
      <c r="D28" s="2">
        <v>6755</v>
      </c>
    </row>
    <row r="30" spans="1:4" x14ac:dyDescent="0.3">
      <c r="A30" t="s">
        <v>2404</v>
      </c>
      <c r="B30" t="s">
        <v>2396</v>
      </c>
      <c r="C30" t="s">
        <v>2397</v>
      </c>
      <c r="D30" t="s">
        <v>190</v>
      </c>
    </row>
    <row r="31" spans="1:4" x14ac:dyDescent="0.3">
      <c r="A31" t="s">
        <v>2390</v>
      </c>
      <c r="B31" s="2">
        <v>565</v>
      </c>
      <c r="C31" s="2">
        <v>125</v>
      </c>
      <c r="D31" s="2">
        <v>685</v>
      </c>
    </row>
    <row r="32" spans="1:4" x14ac:dyDescent="0.3">
      <c r="A32" t="s">
        <v>2391</v>
      </c>
      <c r="B32" s="2">
        <v>1000</v>
      </c>
      <c r="C32" s="2">
        <v>180</v>
      </c>
      <c r="D32" s="2">
        <v>1175</v>
      </c>
    </row>
    <row r="33" spans="1:4" x14ac:dyDescent="0.3">
      <c r="A33" t="s">
        <v>2392</v>
      </c>
      <c r="B33" s="2">
        <v>975</v>
      </c>
      <c r="C33" s="2">
        <v>610</v>
      </c>
      <c r="D33" s="2">
        <v>1585</v>
      </c>
    </row>
    <row r="34" spans="1:4" x14ac:dyDescent="0.3">
      <c r="A34" t="s">
        <v>2393</v>
      </c>
      <c r="B34" s="2">
        <v>310</v>
      </c>
      <c r="C34" s="2">
        <v>455</v>
      </c>
      <c r="D34" s="2">
        <v>760</v>
      </c>
    </row>
    <row r="35" spans="1:4" x14ac:dyDescent="0.3">
      <c r="A35" t="s">
        <v>2394</v>
      </c>
      <c r="B35" s="2">
        <v>220</v>
      </c>
      <c r="C35" s="2">
        <v>2325</v>
      </c>
      <c r="D35" s="2">
        <v>2545</v>
      </c>
    </row>
    <row r="36" spans="1:4" x14ac:dyDescent="0.3">
      <c r="A36" t="s">
        <v>190</v>
      </c>
      <c r="B36" s="2">
        <v>3065</v>
      </c>
      <c r="C36" s="2">
        <v>3695</v>
      </c>
      <c r="D36" s="2">
        <v>6755</v>
      </c>
    </row>
    <row r="38" spans="1:4" x14ac:dyDescent="0.3">
      <c r="A38" t="s">
        <v>2405</v>
      </c>
      <c r="B38" t="s">
        <v>2396</v>
      </c>
      <c r="C38" t="s">
        <v>2397</v>
      </c>
      <c r="D38" t="s">
        <v>190</v>
      </c>
    </row>
    <row r="39" spans="1:4" x14ac:dyDescent="0.3">
      <c r="A39" t="s">
        <v>2390</v>
      </c>
      <c r="B39" s="2">
        <v>390</v>
      </c>
      <c r="C39" s="2">
        <v>60</v>
      </c>
      <c r="D39" s="2">
        <v>450</v>
      </c>
    </row>
    <row r="40" spans="1:4" x14ac:dyDescent="0.3">
      <c r="A40" t="s">
        <v>2391</v>
      </c>
      <c r="B40" s="2">
        <v>710</v>
      </c>
      <c r="C40" s="2">
        <v>50</v>
      </c>
      <c r="D40" s="2">
        <v>755</v>
      </c>
    </row>
    <row r="41" spans="1:4" x14ac:dyDescent="0.3">
      <c r="A41" t="s">
        <v>2392</v>
      </c>
      <c r="B41" s="2">
        <v>540</v>
      </c>
      <c r="C41" s="2">
        <v>315</v>
      </c>
      <c r="D41" s="2">
        <v>855</v>
      </c>
    </row>
    <row r="42" spans="1:4" x14ac:dyDescent="0.3">
      <c r="A42" t="s">
        <v>2393</v>
      </c>
      <c r="B42" s="2">
        <v>60</v>
      </c>
      <c r="C42" s="2">
        <v>125</v>
      </c>
      <c r="D42" s="2">
        <v>180</v>
      </c>
    </row>
    <row r="43" spans="1:4" x14ac:dyDescent="0.3">
      <c r="A43" t="s">
        <v>2394</v>
      </c>
      <c r="B43" s="2">
        <v>50</v>
      </c>
      <c r="C43" s="2">
        <v>480</v>
      </c>
      <c r="D43" s="2">
        <v>530</v>
      </c>
    </row>
    <row r="44" spans="1:4" x14ac:dyDescent="0.3">
      <c r="A44" t="s">
        <v>190</v>
      </c>
      <c r="B44" s="2">
        <v>1750</v>
      </c>
      <c r="C44" s="2">
        <v>1030</v>
      </c>
      <c r="D44" s="2">
        <v>2775</v>
      </c>
    </row>
    <row r="46" spans="1:4" x14ac:dyDescent="0.3">
      <c r="A46" t="s">
        <v>2406</v>
      </c>
      <c r="B46" t="s">
        <v>2396</v>
      </c>
      <c r="C46" t="s">
        <v>2397</v>
      </c>
      <c r="D46" t="s">
        <v>2407</v>
      </c>
    </row>
    <row r="47" spans="1:4" x14ac:dyDescent="0.3">
      <c r="A47" t="s">
        <v>2390</v>
      </c>
      <c r="B47" s="2">
        <v>175</v>
      </c>
      <c r="C47">
        <v>65</v>
      </c>
      <c r="D47" s="2">
        <v>235</v>
      </c>
    </row>
    <row r="48" spans="1:4" x14ac:dyDescent="0.3">
      <c r="A48" t="s">
        <v>2391</v>
      </c>
      <c r="B48" s="2">
        <v>290</v>
      </c>
      <c r="C48" s="2">
        <v>130</v>
      </c>
      <c r="D48" s="2">
        <v>420</v>
      </c>
    </row>
    <row r="49" spans="1:4" x14ac:dyDescent="0.3">
      <c r="A49" t="s">
        <v>2392</v>
      </c>
      <c r="B49" s="2">
        <v>435</v>
      </c>
      <c r="C49" s="2">
        <v>295</v>
      </c>
      <c r="D49" s="2">
        <v>730</v>
      </c>
    </row>
    <row r="50" spans="1:4" x14ac:dyDescent="0.3">
      <c r="A50" t="s">
        <v>2393</v>
      </c>
      <c r="B50" s="2">
        <v>250</v>
      </c>
      <c r="C50" s="2">
        <v>330</v>
      </c>
      <c r="D50" s="2">
        <v>580</v>
      </c>
    </row>
    <row r="51" spans="1:4" x14ac:dyDescent="0.3">
      <c r="A51" t="s">
        <v>2394</v>
      </c>
      <c r="B51" s="2">
        <v>170</v>
      </c>
      <c r="C51" s="2">
        <v>1845</v>
      </c>
      <c r="D51" s="2">
        <v>2015</v>
      </c>
    </row>
    <row r="52" spans="1:4" x14ac:dyDescent="0.3">
      <c r="A52" t="s">
        <v>190</v>
      </c>
      <c r="B52" s="2">
        <v>1315</v>
      </c>
      <c r="C52" s="2">
        <v>2665</v>
      </c>
      <c r="D52" s="2">
        <v>3980</v>
      </c>
    </row>
    <row r="54" spans="1:4" x14ac:dyDescent="0.3">
      <c r="A54" t="s">
        <v>2408</v>
      </c>
      <c r="B54" t="s">
        <v>2409</v>
      </c>
      <c r="C54" t="s">
        <v>2410</v>
      </c>
      <c r="D54" t="s">
        <v>190</v>
      </c>
    </row>
    <row r="55" spans="1:4" x14ac:dyDescent="0.3">
      <c r="A55" t="s">
        <v>2390</v>
      </c>
      <c r="B55" s="2">
        <v>545</v>
      </c>
      <c r="C55" s="2">
        <v>420</v>
      </c>
      <c r="D55" s="2">
        <v>685</v>
      </c>
    </row>
    <row r="56" spans="1:4" x14ac:dyDescent="0.3">
      <c r="A56" t="s">
        <v>2391</v>
      </c>
      <c r="B56" s="2">
        <v>985</v>
      </c>
      <c r="C56" s="2">
        <v>525</v>
      </c>
      <c r="D56" s="2">
        <v>1175</v>
      </c>
    </row>
    <row r="57" spans="1:4" x14ac:dyDescent="0.3">
      <c r="A57" t="s">
        <v>2392</v>
      </c>
      <c r="B57" s="2">
        <v>960</v>
      </c>
      <c r="C57" s="2">
        <v>190</v>
      </c>
      <c r="D57" s="2">
        <v>1585</v>
      </c>
    </row>
    <row r="58" spans="1:4" x14ac:dyDescent="0.3">
      <c r="A58" t="s">
        <v>2393</v>
      </c>
      <c r="B58" s="2">
        <v>280</v>
      </c>
      <c r="C58">
        <v>70</v>
      </c>
      <c r="D58" s="2">
        <v>760</v>
      </c>
    </row>
    <row r="59" spans="1:4" x14ac:dyDescent="0.3">
      <c r="A59" t="s">
        <v>2394</v>
      </c>
      <c r="B59" s="2">
        <v>75</v>
      </c>
      <c r="C59">
        <v>10</v>
      </c>
      <c r="D59" s="2">
        <v>2545</v>
      </c>
    </row>
    <row r="60" spans="1:4" x14ac:dyDescent="0.3">
      <c r="A60" t="s">
        <v>190</v>
      </c>
      <c r="B60" s="2">
        <v>2845</v>
      </c>
      <c r="C60" s="2">
        <v>1215</v>
      </c>
      <c r="D60" s="2">
        <v>6755</v>
      </c>
    </row>
    <row r="62" spans="1:4" x14ac:dyDescent="0.3">
      <c r="A62" t="s">
        <v>2411</v>
      </c>
      <c r="B62" t="s">
        <v>2409</v>
      </c>
      <c r="C62" t="s">
        <v>2410</v>
      </c>
      <c r="D62" t="s">
        <v>190</v>
      </c>
    </row>
    <row r="63" spans="1:4" x14ac:dyDescent="0.3">
      <c r="A63" t="s">
        <v>2390</v>
      </c>
      <c r="B63" s="2">
        <v>375</v>
      </c>
      <c r="C63" s="2">
        <v>315</v>
      </c>
      <c r="D63" s="2">
        <v>450</v>
      </c>
    </row>
    <row r="64" spans="1:4" x14ac:dyDescent="0.3">
      <c r="A64" t="s">
        <v>2391</v>
      </c>
      <c r="B64" s="2">
        <v>695</v>
      </c>
      <c r="C64" s="2">
        <v>310</v>
      </c>
      <c r="D64" s="2">
        <v>755</v>
      </c>
    </row>
    <row r="65" spans="1:4" x14ac:dyDescent="0.3">
      <c r="A65" t="s">
        <v>2392</v>
      </c>
      <c r="B65" s="2">
        <v>540</v>
      </c>
      <c r="C65" s="2">
        <v>70</v>
      </c>
      <c r="D65" s="2">
        <v>855</v>
      </c>
    </row>
    <row r="66" spans="1:4" x14ac:dyDescent="0.3">
      <c r="A66" t="s">
        <v>2393</v>
      </c>
      <c r="B66" s="2">
        <v>30</v>
      </c>
      <c r="C66">
        <v>0</v>
      </c>
      <c r="D66" s="2">
        <v>180</v>
      </c>
    </row>
    <row r="67" spans="1:4" x14ac:dyDescent="0.3">
      <c r="A67" t="s">
        <v>2394</v>
      </c>
      <c r="B67" s="2">
        <v>15</v>
      </c>
      <c r="C67">
        <v>0</v>
      </c>
      <c r="D67" s="2">
        <v>530</v>
      </c>
    </row>
    <row r="68" spans="1:4" x14ac:dyDescent="0.3">
      <c r="A68" t="s">
        <v>190</v>
      </c>
      <c r="B68" s="2">
        <v>1655</v>
      </c>
      <c r="C68" s="2">
        <v>695</v>
      </c>
      <c r="D68" s="2">
        <v>2775</v>
      </c>
    </row>
    <row r="70" spans="1:4" x14ac:dyDescent="0.3">
      <c r="A70" t="s">
        <v>2412</v>
      </c>
      <c r="B70" t="s">
        <v>2409</v>
      </c>
      <c r="C70" t="s">
        <v>2410</v>
      </c>
      <c r="D70" t="s">
        <v>190</v>
      </c>
    </row>
    <row r="71" spans="1:4" x14ac:dyDescent="0.3">
      <c r="A71" t="s">
        <v>2390</v>
      </c>
      <c r="B71" s="2">
        <v>170</v>
      </c>
      <c r="C71" s="2">
        <v>105</v>
      </c>
      <c r="D71" s="2">
        <v>235</v>
      </c>
    </row>
    <row r="72" spans="1:4" x14ac:dyDescent="0.3">
      <c r="A72" t="s">
        <v>2391</v>
      </c>
      <c r="B72" s="2">
        <v>290</v>
      </c>
      <c r="C72" s="2">
        <v>215</v>
      </c>
      <c r="D72" s="2">
        <v>420</v>
      </c>
    </row>
    <row r="73" spans="1:4" x14ac:dyDescent="0.3">
      <c r="A73" t="s">
        <v>2392</v>
      </c>
      <c r="B73" s="2">
        <v>420</v>
      </c>
      <c r="C73" s="2">
        <v>120</v>
      </c>
      <c r="D73" s="2">
        <v>730</v>
      </c>
    </row>
    <row r="74" spans="1:4" x14ac:dyDescent="0.3">
      <c r="A74" t="s">
        <v>2393</v>
      </c>
      <c r="B74" s="2">
        <v>245</v>
      </c>
      <c r="C74">
        <v>70</v>
      </c>
      <c r="D74" s="2">
        <v>580</v>
      </c>
    </row>
    <row r="75" spans="1:4" x14ac:dyDescent="0.3">
      <c r="A75" t="s">
        <v>2394</v>
      </c>
      <c r="B75" s="2">
        <v>60</v>
      </c>
      <c r="C75">
        <v>10</v>
      </c>
      <c r="D75" s="2">
        <v>2015</v>
      </c>
    </row>
    <row r="76" spans="1:4" x14ac:dyDescent="0.3">
      <c r="A76" t="s">
        <v>190</v>
      </c>
      <c r="B76" s="2">
        <v>1185</v>
      </c>
      <c r="C76" s="2">
        <v>520</v>
      </c>
      <c r="D76" s="2">
        <v>3980</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7"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7" t="s">
        <v>2529</v>
      </c>
    </row>
    <row r="2" spans="1:11" x14ac:dyDescent="0.3">
      <c r="A2" s="299" t="s">
        <v>340</v>
      </c>
      <c r="B2" t="s">
        <v>341</v>
      </c>
      <c r="C2" t="s">
        <v>342</v>
      </c>
      <c r="D2" t="s">
        <v>343</v>
      </c>
      <c r="E2" t="s">
        <v>344</v>
      </c>
      <c r="F2" t="s">
        <v>345</v>
      </c>
      <c r="G2" t="s">
        <v>346</v>
      </c>
      <c r="H2" t="s">
        <v>347</v>
      </c>
      <c r="I2" t="s">
        <v>348</v>
      </c>
      <c r="J2" t="s">
        <v>349</v>
      </c>
      <c r="K2" t="s">
        <v>350</v>
      </c>
    </row>
    <row r="3" spans="1:11" x14ac:dyDescent="0.3">
      <c r="A3" t="s">
        <v>351</v>
      </c>
      <c r="B3" s="73" t="s">
        <v>352</v>
      </c>
      <c r="C3">
        <v>197</v>
      </c>
      <c r="D3">
        <v>232</v>
      </c>
      <c r="E3">
        <v>342</v>
      </c>
      <c r="F3">
        <v>23</v>
      </c>
      <c r="G3">
        <v>37</v>
      </c>
      <c r="H3">
        <v>0</v>
      </c>
      <c r="I3">
        <v>25</v>
      </c>
      <c r="J3">
        <v>5</v>
      </c>
      <c r="K3">
        <v>34791</v>
      </c>
    </row>
    <row r="4" spans="1:11" x14ac:dyDescent="0.3">
      <c r="A4" t="s">
        <v>353</v>
      </c>
      <c r="B4" s="73" t="s">
        <v>354</v>
      </c>
      <c r="C4">
        <v>123</v>
      </c>
      <c r="D4">
        <v>101</v>
      </c>
      <c r="E4">
        <v>221</v>
      </c>
      <c r="F4">
        <v>5</v>
      </c>
      <c r="G4">
        <v>0</v>
      </c>
      <c r="H4">
        <v>0</v>
      </c>
      <c r="I4">
        <v>0</v>
      </c>
      <c r="J4">
        <v>0</v>
      </c>
      <c r="K4">
        <v>26021</v>
      </c>
    </row>
    <row r="5" spans="1:11" x14ac:dyDescent="0.3">
      <c r="A5" t="s">
        <v>355</v>
      </c>
      <c r="B5" s="73" t="s">
        <v>356</v>
      </c>
      <c r="C5">
        <v>272</v>
      </c>
      <c r="D5">
        <v>300</v>
      </c>
      <c r="E5">
        <v>502</v>
      </c>
      <c r="F5">
        <v>51</v>
      </c>
      <c r="G5">
        <v>10</v>
      </c>
      <c r="H5">
        <v>0</v>
      </c>
      <c r="I5">
        <v>5</v>
      </c>
      <c r="J5">
        <v>5</v>
      </c>
      <c r="K5">
        <v>79827</v>
      </c>
    </row>
    <row r="6" spans="1:11" x14ac:dyDescent="0.3">
      <c r="A6" t="s">
        <v>357</v>
      </c>
      <c r="B6" s="73" t="s">
        <v>358</v>
      </c>
      <c r="C6">
        <v>65</v>
      </c>
      <c r="D6">
        <v>38</v>
      </c>
      <c r="E6">
        <v>95</v>
      </c>
      <c r="F6">
        <v>5</v>
      </c>
      <c r="G6">
        <v>0</v>
      </c>
      <c r="H6">
        <v>0</v>
      </c>
      <c r="I6">
        <v>0</v>
      </c>
      <c r="J6">
        <v>5</v>
      </c>
      <c r="K6">
        <v>21404</v>
      </c>
    </row>
    <row r="7" spans="1:11" x14ac:dyDescent="0.3">
      <c r="A7" t="s">
        <v>359</v>
      </c>
      <c r="B7" s="73" t="s">
        <v>360</v>
      </c>
      <c r="C7">
        <v>396</v>
      </c>
      <c r="D7">
        <v>353</v>
      </c>
      <c r="E7">
        <v>670</v>
      </c>
      <c r="F7">
        <v>38</v>
      </c>
      <c r="G7">
        <v>25</v>
      </c>
      <c r="H7">
        <v>0</v>
      </c>
      <c r="I7">
        <v>10</v>
      </c>
      <c r="J7">
        <v>10</v>
      </c>
      <c r="K7">
        <v>84254</v>
      </c>
    </row>
    <row r="8" spans="1:11" x14ac:dyDescent="0.3">
      <c r="A8" t="s">
        <v>361</v>
      </c>
      <c r="B8" s="73" t="s">
        <v>362</v>
      </c>
      <c r="C8">
        <v>149</v>
      </c>
      <c r="D8">
        <v>133</v>
      </c>
      <c r="E8">
        <v>258</v>
      </c>
      <c r="F8">
        <v>18</v>
      </c>
      <c r="G8">
        <v>0</v>
      </c>
      <c r="H8">
        <v>0</v>
      </c>
      <c r="I8">
        <v>5</v>
      </c>
      <c r="J8">
        <v>0</v>
      </c>
      <c r="K8">
        <v>51940</v>
      </c>
    </row>
    <row r="9" spans="1:11" x14ac:dyDescent="0.3">
      <c r="A9" t="s">
        <v>363</v>
      </c>
      <c r="B9" s="73" t="s">
        <v>364</v>
      </c>
      <c r="C9">
        <v>18</v>
      </c>
      <c r="D9">
        <v>29</v>
      </c>
      <c r="E9">
        <v>33</v>
      </c>
      <c r="F9">
        <v>5</v>
      </c>
      <c r="G9">
        <v>0</v>
      </c>
      <c r="H9">
        <v>0</v>
      </c>
      <c r="I9">
        <v>5</v>
      </c>
      <c r="J9">
        <v>5</v>
      </c>
      <c r="K9">
        <v>5152</v>
      </c>
    </row>
    <row r="10" spans="1:11" x14ac:dyDescent="0.3">
      <c r="A10" t="s">
        <v>365</v>
      </c>
      <c r="B10" s="73" t="s">
        <v>366</v>
      </c>
      <c r="C10">
        <v>0</v>
      </c>
      <c r="D10">
        <v>5</v>
      </c>
      <c r="E10">
        <v>5</v>
      </c>
      <c r="F10">
        <v>0</v>
      </c>
      <c r="G10">
        <v>0</v>
      </c>
      <c r="H10">
        <v>0</v>
      </c>
      <c r="I10">
        <v>0</v>
      </c>
      <c r="J10">
        <v>0</v>
      </c>
      <c r="K10">
        <v>136</v>
      </c>
    </row>
    <row r="11" spans="1:11" x14ac:dyDescent="0.3">
      <c r="A11" t="s">
        <v>367</v>
      </c>
      <c r="B11" s="73" t="s">
        <v>368</v>
      </c>
      <c r="C11">
        <v>104</v>
      </c>
      <c r="D11">
        <v>110</v>
      </c>
      <c r="E11">
        <v>188</v>
      </c>
      <c r="F11">
        <v>14</v>
      </c>
      <c r="G11">
        <v>5</v>
      </c>
      <c r="H11">
        <v>0</v>
      </c>
      <c r="I11">
        <v>5</v>
      </c>
      <c r="J11">
        <v>0</v>
      </c>
      <c r="K11">
        <v>20295</v>
      </c>
    </row>
    <row r="12" spans="1:11" x14ac:dyDescent="0.3">
      <c r="A12" t="s">
        <v>369</v>
      </c>
      <c r="B12" s="73" t="s">
        <v>370</v>
      </c>
      <c r="C12">
        <v>1418</v>
      </c>
      <c r="D12">
        <v>1968</v>
      </c>
      <c r="E12">
        <v>2485</v>
      </c>
      <c r="F12">
        <v>233</v>
      </c>
      <c r="G12">
        <v>425</v>
      </c>
      <c r="H12">
        <v>147</v>
      </c>
      <c r="I12">
        <v>59</v>
      </c>
      <c r="J12">
        <v>41</v>
      </c>
      <c r="K12">
        <v>370560</v>
      </c>
    </row>
    <row r="13" spans="1:11" x14ac:dyDescent="0.3">
      <c r="A13" t="s">
        <v>371</v>
      </c>
      <c r="B13" s="73" t="s">
        <v>372</v>
      </c>
      <c r="C13">
        <v>194</v>
      </c>
      <c r="D13">
        <v>206</v>
      </c>
      <c r="E13">
        <v>319</v>
      </c>
      <c r="F13">
        <v>53</v>
      </c>
      <c r="G13">
        <v>18</v>
      </c>
      <c r="H13">
        <v>0</v>
      </c>
      <c r="I13">
        <v>5</v>
      </c>
      <c r="J13">
        <v>0</v>
      </c>
      <c r="K13">
        <v>23670</v>
      </c>
    </row>
    <row r="14" spans="1:11" x14ac:dyDescent="0.3">
      <c r="A14" t="s">
        <v>373</v>
      </c>
      <c r="B14" s="73" t="s">
        <v>374</v>
      </c>
      <c r="C14">
        <v>22</v>
      </c>
      <c r="D14">
        <v>19</v>
      </c>
      <c r="E14">
        <v>35</v>
      </c>
      <c r="F14">
        <v>5</v>
      </c>
      <c r="G14">
        <v>0</v>
      </c>
      <c r="H14">
        <v>0</v>
      </c>
      <c r="I14">
        <v>0</v>
      </c>
      <c r="J14">
        <v>0</v>
      </c>
      <c r="K14">
        <v>5418</v>
      </c>
    </row>
    <row r="15" spans="1:11" x14ac:dyDescent="0.3">
      <c r="A15" t="s">
        <v>375</v>
      </c>
      <c r="B15" s="73" t="s">
        <v>376</v>
      </c>
      <c r="C15">
        <v>605</v>
      </c>
      <c r="D15">
        <v>873</v>
      </c>
      <c r="E15">
        <v>1029</v>
      </c>
      <c r="F15">
        <v>76</v>
      </c>
      <c r="G15">
        <v>267</v>
      </c>
      <c r="H15">
        <v>64</v>
      </c>
      <c r="I15">
        <v>29</v>
      </c>
      <c r="J15">
        <v>10</v>
      </c>
      <c r="K15">
        <v>111458</v>
      </c>
    </row>
    <row r="16" spans="1:11" x14ac:dyDescent="0.3">
      <c r="A16" t="s">
        <v>377</v>
      </c>
      <c r="B16" s="73" t="s">
        <v>378</v>
      </c>
      <c r="C16">
        <v>409</v>
      </c>
      <c r="D16">
        <v>530</v>
      </c>
      <c r="E16">
        <v>714</v>
      </c>
      <c r="F16">
        <v>56</v>
      </c>
      <c r="G16">
        <v>120</v>
      </c>
      <c r="H16">
        <v>16</v>
      </c>
      <c r="I16">
        <v>21</v>
      </c>
      <c r="J16">
        <v>10</v>
      </c>
      <c r="K16">
        <v>81223</v>
      </c>
    </row>
    <row r="17" spans="1:11" x14ac:dyDescent="0.3">
      <c r="A17" t="s">
        <v>379</v>
      </c>
      <c r="B17" s="73" t="s">
        <v>380</v>
      </c>
      <c r="C17">
        <v>269</v>
      </c>
      <c r="D17">
        <v>185</v>
      </c>
      <c r="E17">
        <v>423</v>
      </c>
      <c r="F17">
        <v>10</v>
      </c>
      <c r="G17">
        <v>5</v>
      </c>
      <c r="H17">
        <v>0</v>
      </c>
      <c r="I17">
        <v>10</v>
      </c>
      <c r="J17">
        <v>5</v>
      </c>
      <c r="K17">
        <v>66353</v>
      </c>
    </row>
    <row r="18" spans="1:11" x14ac:dyDescent="0.3">
      <c r="A18" t="s">
        <v>381</v>
      </c>
      <c r="B18" s="73" t="s">
        <v>382</v>
      </c>
      <c r="C18">
        <v>103</v>
      </c>
      <c r="D18">
        <v>150</v>
      </c>
      <c r="E18">
        <v>147</v>
      </c>
      <c r="F18">
        <v>84</v>
      </c>
      <c r="G18">
        <v>0</v>
      </c>
      <c r="H18">
        <v>5</v>
      </c>
      <c r="I18">
        <v>5</v>
      </c>
      <c r="J18">
        <v>5</v>
      </c>
      <c r="K18">
        <v>24045</v>
      </c>
    </row>
    <row r="19" spans="1:11" x14ac:dyDescent="0.3">
      <c r="A19" t="s">
        <v>383</v>
      </c>
      <c r="B19" s="73" t="s">
        <v>384</v>
      </c>
      <c r="C19">
        <v>93</v>
      </c>
      <c r="D19">
        <v>167</v>
      </c>
      <c r="E19">
        <v>204</v>
      </c>
      <c r="F19">
        <v>21</v>
      </c>
      <c r="G19">
        <v>12</v>
      </c>
      <c r="H19">
        <v>20</v>
      </c>
      <c r="I19">
        <v>5</v>
      </c>
      <c r="J19">
        <v>5</v>
      </c>
      <c r="K19">
        <v>29915</v>
      </c>
    </row>
    <row r="20" spans="1:11" x14ac:dyDescent="0.3">
      <c r="A20" t="s">
        <v>385</v>
      </c>
      <c r="B20" s="73" t="s">
        <v>386</v>
      </c>
      <c r="C20">
        <v>91</v>
      </c>
      <c r="D20">
        <v>140</v>
      </c>
      <c r="E20">
        <v>169</v>
      </c>
      <c r="F20">
        <v>5</v>
      </c>
      <c r="G20">
        <v>33</v>
      </c>
      <c r="H20">
        <v>19</v>
      </c>
      <c r="I20">
        <v>5</v>
      </c>
      <c r="J20">
        <v>5</v>
      </c>
      <c r="K20">
        <v>16500</v>
      </c>
    </row>
    <row r="21" spans="1:11" x14ac:dyDescent="0.3">
      <c r="A21" t="s">
        <v>387</v>
      </c>
      <c r="B21" s="73" t="s">
        <v>388</v>
      </c>
      <c r="C21">
        <v>120</v>
      </c>
      <c r="D21">
        <v>87</v>
      </c>
      <c r="E21">
        <v>195</v>
      </c>
      <c r="F21">
        <v>5</v>
      </c>
      <c r="G21">
        <v>5</v>
      </c>
      <c r="H21">
        <v>0</v>
      </c>
      <c r="I21">
        <v>5</v>
      </c>
      <c r="J21">
        <v>5</v>
      </c>
      <c r="K21">
        <v>22546</v>
      </c>
    </row>
    <row r="22" spans="1:11" x14ac:dyDescent="0.3">
      <c r="A22" t="s">
        <v>389</v>
      </c>
      <c r="B22" s="73" t="s">
        <v>390</v>
      </c>
      <c r="C22">
        <v>176</v>
      </c>
      <c r="D22">
        <v>192</v>
      </c>
      <c r="E22">
        <v>250</v>
      </c>
      <c r="F22">
        <v>40</v>
      </c>
      <c r="G22">
        <v>61</v>
      </c>
      <c r="H22">
        <v>5</v>
      </c>
      <c r="I22">
        <v>5</v>
      </c>
      <c r="J22">
        <v>5</v>
      </c>
      <c r="K22">
        <v>34005</v>
      </c>
    </row>
    <row r="23" spans="1:11" x14ac:dyDescent="0.3">
      <c r="A23" t="s">
        <v>391</v>
      </c>
      <c r="B23" s="73" t="s">
        <v>392</v>
      </c>
      <c r="C23">
        <v>5</v>
      </c>
      <c r="D23">
        <v>15</v>
      </c>
      <c r="E23">
        <v>22</v>
      </c>
      <c r="F23">
        <v>0</v>
      </c>
      <c r="G23">
        <v>0</v>
      </c>
      <c r="H23">
        <v>0</v>
      </c>
      <c r="I23">
        <v>0</v>
      </c>
      <c r="J23">
        <v>0</v>
      </c>
      <c r="K23">
        <v>7193</v>
      </c>
    </row>
    <row r="24" spans="1:11" x14ac:dyDescent="0.3">
      <c r="A24" t="s">
        <v>393</v>
      </c>
      <c r="B24" s="73" t="s">
        <v>394</v>
      </c>
      <c r="C24">
        <v>232</v>
      </c>
      <c r="D24">
        <v>246</v>
      </c>
      <c r="E24">
        <v>385</v>
      </c>
      <c r="F24">
        <v>47</v>
      </c>
      <c r="G24">
        <v>29</v>
      </c>
      <c r="H24">
        <v>11</v>
      </c>
      <c r="I24">
        <v>5</v>
      </c>
      <c r="J24">
        <v>5</v>
      </c>
      <c r="K24">
        <v>39922</v>
      </c>
    </row>
    <row r="25" spans="1:11" x14ac:dyDescent="0.3">
      <c r="A25" t="s">
        <v>395</v>
      </c>
      <c r="B25" s="73" t="s">
        <v>396</v>
      </c>
      <c r="C25">
        <v>167</v>
      </c>
      <c r="D25">
        <v>311</v>
      </c>
      <c r="E25">
        <v>303</v>
      </c>
      <c r="F25">
        <v>65</v>
      </c>
      <c r="G25">
        <v>86</v>
      </c>
      <c r="H25">
        <v>5</v>
      </c>
      <c r="I25">
        <v>10</v>
      </c>
      <c r="J25">
        <v>10</v>
      </c>
      <c r="K25">
        <v>48518</v>
      </c>
    </row>
    <row r="26" spans="1:11" x14ac:dyDescent="0.3">
      <c r="A26" t="s">
        <v>397</v>
      </c>
      <c r="B26" s="73" t="s">
        <v>398</v>
      </c>
      <c r="C26">
        <v>18</v>
      </c>
      <c r="D26">
        <v>5</v>
      </c>
      <c r="E26">
        <v>23</v>
      </c>
      <c r="F26">
        <v>5</v>
      </c>
      <c r="G26">
        <v>0</v>
      </c>
      <c r="H26">
        <v>0</v>
      </c>
      <c r="I26">
        <v>0</v>
      </c>
      <c r="J26">
        <v>0</v>
      </c>
      <c r="K26">
        <v>4201</v>
      </c>
    </row>
    <row r="27" spans="1:11" x14ac:dyDescent="0.3">
      <c r="A27" t="s">
        <v>399</v>
      </c>
      <c r="B27" s="73" t="s">
        <v>400</v>
      </c>
      <c r="C27">
        <v>79</v>
      </c>
      <c r="D27">
        <v>29</v>
      </c>
      <c r="E27">
        <v>102</v>
      </c>
      <c r="F27">
        <v>10</v>
      </c>
      <c r="G27">
        <v>0</v>
      </c>
      <c r="H27">
        <v>0</v>
      </c>
      <c r="I27">
        <v>0</v>
      </c>
      <c r="J27">
        <v>5</v>
      </c>
      <c r="K27">
        <v>14818</v>
      </c>
    </row>
    <row r="28" spans="1:11" x14ac:dyDescent="0.3">
      <c r="A28" t="s">
        <v>401</v>
      </c>
      <c r="B28" s="73" t="s">
        <v>402</v>
      </c>
      <c r="C28">
        <v>343</v>
      </c>
      <c r="D28">
        <v>397</v>
      </c>
      <c r="E28">
        <v>601</v>
      </c>
      <c r="F28">
        <v>43</v>
      </c>
      <c r="G28">
        <v>35</v>
      </c>
      <c r="H28">
        <v>51</v>
      </c>
      <c r="I28">
        <v>5</v>
      </c>
      <c r="J28">
        <v>0</v>
      </c>
      <c r="K28">
        <v>61464</v>
      </c>
    </row>
    <row r="29" spans="1:11" x14ac:dyDescent="0.3">
      <c r="A29" t="s">
        <v>403</v>
      </c>
      <c r="B29" s="73" t="s">
        <v>404</v>
      </c>
      <c r="C29">
        <v>3437</v>
      </c>
      <c r="D29">
        <v>3147</v>
      </c>
      <c r="E29">
        <v>5305</v>
      </c>
      <c r="F29">
        <v>506</v>
      </c>
      <c r="G29">
        <v>360</v>
      </c>
      <c r="H29">
        <v>79</v>
      </c>
      <c r="I29">
        <v>275</v>
      </c>
      <c r="J29">
        <v>56</v>
      </c>
      <c r="K29">
        <v>480569</v>
      </c>
    </row>
    <row r="30" spans="1:11" x14ac:dyDescent="0.3">
      <c r="A30" t="s">
        <v>405</v>
      </c>
      <c r="B30" s="73" t="s">
        <v>406</v>
      </c>
      <c r="C30">
        <v>111</v>
      </c>
      <c r="D30">
        <v>126</v>
      </c>
      <c r="E30">
        <v>198</v>
      </c>
      <c r="F30">
        <v>14</v>
      </c>
      <c r="G30">
        <v>5</v>
      </c>
      <c r="H30">
        <v>5</v>
      </c>
      <c r="I30">
        <v>5</v>
      </c>
      <c r="J30">
        <v>0</v>
      </c>
      <c r="K30">
        <v>33360</v>
      </c>
    </row>
    <row r="31" spans="1:11" x14ac:dyDescent="0.3">
      <c r="A31" t="s">
        <v>407</v>
      </c>
      <c r="B31" s="73" t="s">
        <v>408</v>
      </c>
      <c r="C31">
        <v>153</v>
      </c>
      <c r="D31">
        <v>177</v>
      </c>
      <c r="E31">
        <v>252</v>
      </c>
      <c r="F31">
        <v>59</v>
      </c>
      <c r="G31">
        <v>5</v>
      </c>
      <c r="H31">
        <v>0</v>
      </c>
      <c r="I31">
        <v>15</v>
      </c>
      <c r="J31">
        <v>5</v>
      </c>
      <c r="K31">
        <v>34137</v>
      </c>
    </row>
    <row r="32" spans="1:11" x14ac:dyDescent="0.3">
      <c r="A32" t="s">
        <v>409</v>
      </c>
      <c r="B32" s="73" t="s">
        <v>410</v>
      </c>
      <c r="C32">
        <v>281</v>
      </c>
      <c r="D32">
        <v>242</v>
      </c>
      <c r="E32">
        <v>442</v>
      </c>
      <c r="F32">
        <v>24</v>
      </c>
      <c r="G32">
        <v>19</v>
      </c>
      <c r="H32">
        <v>5</v>
      </c>
      <c r="I32">
        <v>26</v>
      </c>
      <c r="J32">
        <v>5</v>
      </c>
      <c r="K32">
        <v>56925</v>
      </c>
    </row>
    <row r="33" spans="1:11" x14ac:dyDescent="0.3">
      <c r="A33" t="s">
        <v>411</v>
      </c>
      <c r="B33" s="73" t="s">
        <v>412</v>
      </c>
      <c r="C33">
        <v>743</v>
      </c>
      <c r="D33">
        <v>470</v>
      </c>
      <c r="E33">
        <v>1129</v>
      </c>
      <c r="F33">
        <v>27</v>
      </c>
      <c r="G33">
        <v>29</v>
      </c>
      <c r="H33">
        <v>0</v>
      </c>
      <c r="I33">
        <v>25</v>
      </c>
      <c r="J33">
        <v>5</v>
      </c>
      <c r="K33">
        <v>100512</v>
      </c>
    </row>
    <row r="34" spans="1:11" x14ac:dyDescent="0.3">
      <c r="A34" t="s">
        <v>413</v>
      </c>
      <c r="B34" s="73" t="s">
        <v>414</v>
      </c>
      <c r="C34">
        <v>533</v>
      </c>
      <c r="D34">
        <v>504</v>
      </c>
      <c r="E34">
        <v>842</v>
      </c>
      <c r="F34">
        <v>47</v>
      </c>
      <c r="G34">
        <v>85</v>
      </c>
      <c r="H34">
        <v>24</v>
      </c>
      <c r="I34">
        <v>31</v>
      </c>
      <c r="J34">
        <v>5</v>
      </c>
      <c r="K34">
        <v>76339</v>
      </c>
    </row>
    <row r="35" spans="1:11" x14ac:dyDescent="0.3">
      <c r="A35" t="s">
        <v>415</v>
      </c>
      <c r="B35" s="73" t="s">
        <v>416</v>
      </c>
      <c r="C35">
        <v>48</v>
      </c>
      <c r="D35">
        <v>117</v>
      </c>
      <c r="E35">
        <v>91</v>
      </c>
      <c r="F35">
        <v>37</v>
      </c>
      <c r="G35">
        <v>29</v>
      </c>
      <c r="H35">
        <v>5</v>
      </c>
      <c r="I35">
        <v>5</v>
      </c>
      <c r="J35">
        <v>5</v>
      </c>
      <c r="K35">
        <v>27001</v>
      </c>
    </row>
    <row r="36" spans="1:11" x14ac:dyDescent="0.3">
      <c r="A36" t="s">
        <v>417</v>
      </c>
      <c r="B36" s="73" t="s">
        <v>418</v>
      </c>
      <c r="C36">
        <v>75</v>
      </c>
      <c r="D36">
        <v>97</v>
      </c>
      <c r="E36">
        <v>147</v>
      </c>
      <c r="F36">
        <v>21</v>
      </c>
      <c r="G36">
        <v>0</v>
      </c>
      <c r="H36">
        <v>0</v>
      </c>
      <c r="I36">
        <v>5</v>
      </c>
      <c r="J36">
        <v>5</v>
      </c>
      <c r="K36">
        <v>28297</v>
      </c>
    </row>
    <row r="37" spans="1:11" x14ac:dyDescent="0.3">
      <c r="A37" t="s">
        <v>419</v>
      </c>
      <c r="B37" s="73" t="s">
        <v>420</v>
      </c>
      <c r="C37">
        <v>153</v>
      </c>
      <c r="D37">
        <v>270</v>
      </c>
      <c r="E37">
        <v>311</v>
      </c>
      <c r="F37">
        <v>100</v>
      </c>
      <c r="G37">
        <v>10</v>
      </c>
      <c r="H37">
        <v>5</v>
      </c>
      <c r="I37">
        <v>5</v>
      </c>
      <c r="J37">
        <v>20</v>
      </c>
      <c r="K37">
        <v>112771</v>
      </c>
    </row>
    <row r="38" spans="1:11" x14ac:dyDescent="0.3">
      <c r="A38" t="s">
        <v>421</v>
      </c>
      <c r="B38" s="73" t="s">
        <v>422</v>
      </c>
      <c r="C38">
        <v>77</v>
      </c>
      <c r="D38">
        <v>38</v>
      </c>
      <c r="E38">
        <v>111</v>
      </c>
      <c r="F38">
        <v>10</v>
      </c>
      <c r="G38">
        <v>0</v>
      </c>
      <c r="H38">
        <v>0</v>
      </c>
      <c r="I38">
        <v>0</v>
      </c>
      <c r="J38">
        <v>0</v>
      </c>
      <c r="K38">
        <v>21089</v>
      </c>
    </row>
    <row r="39" spans="1:11" x14ac:dyDescent="0.3">
      <c r="A39" t="s">
        <v>423</v>
      </c>
      <c r="B39" s="73" t="s">
        <v>424</v>
      </c>
      <c r="C39">
        <v>43</v>
      </c>
      <c r="D39">
        <v>40</v>
      </c>
      <c r="E39">
        <v>74</v>
      </c>
      <c r="F39">
        <v>20</v>
      </c>
      <c r="G39">
        <v>0</v>
      </c>
      <c r="H39">
        <v>0</v>
      </c>
      <c r="I39">
        <v>10</v>
      </c>
      <c r="J39">
        <v>0</v>
      </c>
      <c r="K39">
        <v>18438</v>
      </c>
    </row>
    <row r="40" spans="1:11" x14ac:dyDescent="0.3">
      <c r="A40" t="s">
        <v>425</v>
      </c>
      <c r="B40" s="73" t="s">
        <v>426</v>
      </c>
      <c r="C40">
        <v>32</v>
      </c>
      <c r="D40">
        <v>24</v>
      </c>
      <c r="E40">
        <v>51</v>
      </c>
      <c r="F40">
        <v>5</v>
      </c>
      <c r="G40">
        <v>0</v>
      </c>
      <c r="H40">
        <v>0</v>
      </c>
      <c r="I40">
        <v>5</v>
      </c>
      <c r="J40">
        <v>0</v>
      </c>
      <c r="K40">
        <v>3881</v>
      </c>
    </row>
    <row r="41" spans="1:11" x14ac:dyDescent="0.3">
      <c r="A41" t="s">
        <v>427</v>
      </c>
      <c r="B41" s="73" t="s">
        <v>428</v>
      </c>
      <c r="C41">
        <v>71</v>
      </c>
      <c r="D41">
        <v>42</v>
      </c>
      <c r="E41">
        <v>93</v>
      </c>
      <c r="F41">
        <v>16</v>
      </c>
      <c r="G41">
        <v>0</v>
      </c>
      <c r="H41">
        <v>0</v>
      </c>
      <c r="I41">
        <v>5</v>
      </c>
      <c r="J41">
        <v>5</v>
      </c>
      <c r="K41">
        <v>14423</v>
      </c>
    </row>
    <row r="42" spans="1:11" x14ac:dyDescent="0.3">
      <c r="A42" t="s">
        <v>429</v>
      </c>
      <c r="B42" s="73" t="s">
        <v>430</v>
      </c>
      <c r="C42">
        <v>5</v>
      </c>
      <c r="D42">
        <v>5</v>
      </c>
      <c r="E42">
        <v>15</v>
      </c>
      <c r="F42">
        <v>5</v>
      </c>
      <c r="G42">
        <v>0</v>
      </c>
      <c r="H42">
        <v>0</v>
      </c>
      <c r="I42">
        <v>0</v>
      </c>
      <c r="J42">
        <v>0</v>
      </c>
      <c r="K42">
        <v>1403</v>
      </c>
    </row>
    <row r="43" spans="1:11" x14ac:dyDescent="0.3">
      <c r="A43" t="s">
        <v>431</v>
      </c>
      <c r="B43" s="73" t="s">
        <v>432</v>
      </c>
      <c r="C43">
        <v>60</v>
      </c>
      <c r="D43">
        <v>56</v>
      </c>
      <c r="E43">
        <v>95</v>
      </c>
      <c r="F43">
        <v>14</v>
      </c>
      <c r="G43">
        <v>0</v>
      </c>
      <c r="H43">
        <v>0</v>
      </c>
      <c r="I43">
        <v>5</v>
      </c>
      <c r="J43">
        <v>0</v>
      </c>
      <c r="K43">
        <v>22520</v>
      </c>
    </row>
    <row r="44" spans="1:11" x14ac:dyDescent="0.3">
      <c r="A44" t="s">
        <v>433</v>
      </c>
      <c r="B44" s="73" t="s">
        <v>434</v>
      </c>
      <c r="C44">
        <v>5</v>
      </c>
      <c r="D44">
        <v>5</v>
      </c>
      <c r="E44">
        <v>5</v>
      </c>
      <c r="F44">
        <v>0</v>
      </c>
      <c r="G44">
        <v>0</v>
      </c>
      <c r="H44">
        <v>0</v>
      </c>
      <c r="I44">
        <v>5</v>
      </c>
      <c r="J44">
        <v>0</v>
      </c>
      <c r="K44">
        <v>1079</v>
      </c>
    </row>
    <row r="45" spans="1:11" x14ac:dyDescent="0.3">
      <c r="A45" t="s">
        <v>435</v>
      </c>
      <c r="B45" s="73" t="s">
        <v>436</v>
      </c>
      <c r="C45">
        <v>371</v>
      </c>
      <c r="D45">
        <v>168</v>
      </c>
      <c r="E45">
        <v>495</v>
      </c>
      <c r="F45">
        <v>28</v>
      </c>
      <c r="G45">
        <v>5</v>
      </c>
      <c r="H45">
        <v>5</v>
      </c>
      <c r="I45">
        <v>5</v>
      </c>
      <c r="J45">
        <v>5</v>
      </c>
      <c r="K45">
        <v>27165</v>
      </c>
    </row>
    <row r="46" spans="1:11" x14ac:dyDescent="0.3">
      <c r="A46" t="s">
        <v>437</v>
      </c>
      <c r="B46" s="73" t="s">
        <v>438</v>
      </c>
      <c r="C46">
        <v>170</v>
      </c>
      <c r="D46">
        <v>161</v>
      </c>
      <c r="E46">
        <v>287</v>
      </c>
      <c r="F46">
        <v>19</v>
      </c>
      <c r="G46">
        <v>25</v>
      </c>
      <c r="H46">
        <v>0</v>
      </c>
      <c r="I46">
        <v>5</v>
      </c>
      <c r="J46">
        <v>5</v>
      </c>
      <c r="K46">
        <v>44136</v>
      </c>
    </row>
    <row r="47" spans="1:11" x14ac:dyDescent="0.3">
      <c r="A47" t="s">
        <v>439</v>
      </c>
      <c r="B47" s="73" t="s">
        <v>440</v>
      </c>
      <c r="C47">
        <v>373</v>
      </c>
      <c r="D47">
        <v>285</v>
      </c>
      <c r="E47">
        <v>584</v>
      </c>
      <c r="F47">
        <v>5</v>
      </c>
      <c r="G47">
        <v>57</v>
      </c>
      <c r="H47">
        <v>0</v>
      </c>
      <c r="I47">
        <v>5</v>
      </c>
      <c r="J47">
        <v>0</v>
      </c>
      <c r="K47">
        <v>65454</v>
      </c>
    </row>
    <row r="48" spans="1:11" x14ac:dyDescent="0.3">
      <c r="A48" t="s">
        <v>441</v>
      </c>
      <c r="B48" s="73" t="s">
        <v>442</v>
      </c>
      <c r="C48">
        <v>12</v>
      </c>
      <c r="D48">
        <v>13</v>
      </c>
      <c r="E48">
        <v>25</v>
      </c>
      <c r="F48">
        <v>0</v>
      </c>
      <c r="G48">
        <v>0</v>
      </c>
      <c r="H48">
        <v>0</v>
      </c>
      <c r="I48">
        <v>0</v>
      </c>
      <c r="J48">
        <v>0</v>
      </c>
      <c r="K48">
        <v>4645</v>
      </c>
    </row>
    <row r="49" spans="1:11" x14ac:dyDescent="0.3">
      <c r="A49" t="s">
        <v>443</v>
      </c>
      <c r="B49" s="73" t="s">
        <v>444</v>
      </c>
      <c r="C49">
        <v>39</v>
      </c>
      <c r="D49">
        <v>17</v>
      </c>
      <c r="E49">
        <v>53</v>
      </c>
      <c r="F49">
        <v>5</v>
      </c>
      <c r="G49">
        <v>0</v>
      </c>
      <c r="H49">
        <v>0</v>
      </c>
      <c r="I49">
        <v>5</v>
      </c>
      <c r="J49">
        <v>0</v>
      </c>
      <c r="K49">
        <v>6195</v>
      </c>
    </row>
    <row r="50" spans="1:11" x14ac:dyDescent="0.3">
      <c r="A50" t="s">
        <v>445</v>
      </c>
      <c r="B50" s="73" t="s">
        <v>446</v>
      </c>
      <c r="C50">
        <v>319</v>
      </c>
      <c r="D50">
        <v>660</v>
      </c>
      <c r="E50">
        <v>565</v>
      </c>
      <c r="F50">
        <v>16</v>
      </c>
      <c r="G50">
        <v>221</v>
      </c>
      <c r="H50">
        <v>146</v>
      </c>
      <c r="I50">
        <v>10</v>
      </c>
      <c r="J50">
        <v>12</v>
      </c>
      <c r="K50">
        <v>81676</v>
      </c>
    </row>
    <row r="51" spans="1:11" x14ac:dyDescent="0.3">
      <c r="A51" t="s">
        <v>447</v>
      </c>
      <c r="B51" s="73" t="s">
        <v>448</v>
      </c>
      <c r="C51">
        <v>557</v>
      </c>
      <c r="D51">
        <v>458</v>
      </c>
      <c r="E51">
        <v>877</v>
      </c>
      <c r="F51">
        <v>42</v>
      </c>
      <c r="G51">
        <v>79</v>
      </c>
      <c r="H51">
        <v>5</v>
      </c>
      <c r="I51">
        <v>15</v>
      </c>
      <c r="J51">
        <v>20</v>
      </c>
      <c r="K51">
        <v>107655</v>
      </c>
    </row>
    <row r="52" spans="1:11" x14ac:dyDescent="0.3">
      <c r="A52" t="s">
        <v>449</v>
      </c>
      <c r="B52" s="73" t="s">
        <v>450</v>
      </c>
      <c r="C52">
        <v>97</v>
      </c>
      <c r="D52">
        <v>71</v>
      </c>
      <c r="E52">
        <v>162</v>
      </c>
      <c r="F52">
        <v>5</v>
      </c>
      <c r="G52">
        <v>0</v>
      </c>
      <c r="H52">
        <v>0</v>
      </c>
      <c r="I52">
        <v>0</v>
      </c>
      <c r="J52">
        <v>0</v>
      </c>
      <c r="K52">
        <v>26961</v>
      </c>
    </row>
    <row r="53" spans="1:11" x14ac:dyDescent="0.3">
      <c r="A53" t="s">
        <v>451</v>
      </c>
      <c r="B53" s="73" t="s">
        <v>452</v>
      </c>
      <c r="C53">
        <v>444</v>
      </c>
      <c r="D53">
        <v>246</v>
      </c>
      <c r="E53">
        <v>662</v>
      </c>
      <c r="F53">
        <v>5</v>
      </c>
      <c r="G53">
        <v>5</v>
      </c>
      <c r="H53">
        <v>0</v>
      </c>
      <c r="I53">
        <v>11</v>
      </c>
      <c r="J53">
        <v>5</v>
      </c>
      <c r="K53">
        <v>39884</v>
      </c>
    </row>
    <row r="54" spans="1:11" x14ac:dyDescent="0.3">
      <c r="A54" t="s">
        <v>453</v>
      </c>
      <c r="B54" s="73" t="s">
        <v>189</v>
      </c>
      <c r="C54">
        <v>98</v>
      </c>
      <c r="D54">
        <v>70</v>
      </c>
      <c r="E54">
        <v>148</v>
      </c>
      <c r="F54">
        <v>16</v>
      </c>
      <c r="G54">
        <v>0</v>
      </c>
      <c r="H54">
        <v>0</v>
      </c>
      <c r="I54">
        <v>5</v>
      </c>
      <c r="J54">
        <v>5</v>
      </c>
      <c r="K54">
        <v>13993</v>
      </c>
    </row>
    <row r="55" spans="1:11" x14ac:dyDescent="0.3">
      <c r="A55" t="s">
        <v>454</v>
      </c>
      <c r="B55" s="73" t="s">
        <v>455</v>
      </c>
      <c r="C55">
        <v>28</v>
      </c>
      <c r="D55">
        <v>39</v>
      </c>
      <c r="E55">
        <v>56</v>
      </c>
      <c r="F55">
        <v>5</v>
      </c>
      <c r="G55">
        <v>5</v>
      </c>
      <c r="H55">
        <v>5</v>
      </c>
      <c r="I55">
        <v>5</v>
      </c>
      <c r="J55">
        <v>5</v>
      </c>
      <c r="K55">
        <v>9022</v>
      </c>
    </row>
    <row r="56" spans="1:11" x14ac:dyDescent="0.3">
      <c r="A56" t="s">
        <v>456</v>
      </c>
      <c r="B56" s="73" t="s">
        <v>457</v>
      </c>
      <c r="C56">
        <v>66</v>
      </c>
      <c r="D56">
        <v>22</v>
      </c>
      <c r="E56">
        <v>87</v>
      </c>
      <c r="F56">
        <v>0</v>
      </c>
      <c r="G56">
        <v>0</v>
      </c>
      <c r="H56">
        <v>0</v>
      </c>
      <c r="I56">
        <v>5</v>
      </c>
      <c r="J56">
        <v>0</v>
      </c>
      <c r="K56">
        <v>7520</v>
      </c>
    </row>
    <row r="57" spans="1:11" x14ac:dyDescent="0.3">
      <c r="A57" t="s">
        <v>458</v>
      </c>
      <c r="B57" s="73" t="s">
        <v>459</v>
      </c>
      <c r="C57">
        <v>19</v>
      </c>
      <c r="D57">
        <v>11</v>
      </c>
      <c r="E57">
        <v>29</v>
      </c>
      <c r="F57">
        <v>5</v>
      </c>
      <c r="G57">
        <v>0</v>
      </c>
      <c r="H57">
        <v>0</v>
      </c>
      <c r="I57">
        <v>0</v>
      </c>
      <c r="J57">
        <v>0</v>
      </c>
      <c r="K57">
        <v>7525</v>
      </c>
    </row>
    <row r="58" spans="1:11" x14ac:dyDescent="0.3">
      <c r="A58" t="s">
        <v>460</v>
      </c>
      <c r="B58" s="73" t="s">
        <v>461</v>
      </c>
      <c r="C58">
        <v>440</v>
      </c>
      <c r="D58">
        <v>336</v>
      </c>
      <c r="E58">
        <v>720</v>
      </c>
      <c r="F58">
        <v>41</v>
      </c>
      <c r="G58">
        <v>5</v>
      </c>
      <c r="H58">
        <v>5</v>
      </c>
      <c r="I58">
        <v>10</v>
      </c>
      <c r="J58">
        <v>5</v>
      </c>
      <c r="K58">
        <v>85085</v>
      </c>
    </row>
    <row r="59" spans="1:11" x14ac:dyDescent="0.3">
      <c r="A59" t="s">
        <v>462</v>
      </c>
      <c r="B59" s="73" t="s">
        <v>463</v>
      </c>
      <c r="C59">
        <v>135</v>
      </c>
      <c r="D59">
        <v>138</v>
      </c>
      <c r="E59">
        <v>206</v>
      </c>
      <c r="F59">
        <v>18</v>
      </c>
      <c r="G59">
        <v>27</v>
      </c>
      <c r="H59">
        <v>5</v>
      </c>
      <c r="I59">
        <v>0</v>
      </c>
      <c r="J59">
        <v>16</v>
      </c>
      <c r="K59">
        <v>47886</v>
      </c>
    </row>
    <row r="60" spans="1:11" x14ac:dyDescent="0.3">
      <c r="A60" t="s">
        <v>464</v>
      </c>
      <c r="B60" s="73" t="s">
        <v>465</v>
      </c>
      <c r="C60">
        <v>91</v>
      </c>
      <c r="D60">
        <v>55</v>
      </c>
      <c r="E60">
        <v>139</v>
      </c>
      <c r="F60">
        <v>5</v>
      </c>
      <c r="G60">
        <v>5</v>
      </c>
      <c r="H60">
        <v>0</v>
      </c>
      <c r="I60">
        <v>5</v>
      </c>
      <c r="J60">
        <v>0</v>
      </c>
      <c r="K60">
        <v>18017</v>
      </c>
    </row>
    <row r="61" spans="1:11" x14ac:dyDescent="0.3">
      <c r="A61" t="s">
        <v>466</v>
      </c>
      <c r="B61" s="73" t="s">
        <v>467</v>
      </c>
      <c r="C61">
        <v>15</v>
      </c>
      <c r="D61">
        <v>71</v>
      </c>
      <c r="E61">
        <v>41</v>
      </c>
      <c r="F61">
        <v>31</v>
      </c>
      <c r="G61">
        <v>14</v>
      </c>
      <c r="H61">
        <v>0</v>
      </c>
      <c r="I61">
        <v>0</v>
      </c>
      <c r="J61">
        <v>0</v>
      </c>
      <c r="K61">
        <v>8908</v>
      </c>
    </row>
    <row r="62" spans="1:11" x14ac:dyDescent="0.3">
      <c r="A62" t="s">
        <v>468</v>
      </c>
      <c r="B62" s="73" t="s">
        <v>469</v>
      </c>
      <c r="C62">
        <v>387</v>
      </c>
      <c r="D62">
        <v>326</v>
      </c>
      <c r="E62">
        <v>647</v>
      </c>
      <c r="F62">
        <v>49</v>
      </c>
      <c r="G62">
        <v>5</v>
      </c>
      <c r="H62">
        <v>10</v>
      </c>
      <c r="I62">
        <v>5</v>
      </c>
      <c r="J62">
        <v>0</v>
      </c>
      <c r="K62">
        <v>114411</v>
      </c>
    </row>
    <row r="63" spans="1:11" x14ac:dyDescent="0.3">
      <c r="A63" t="s">
        <v>470</v>
      </c>
      <c r="B63" s="73" t="s">
        <v>471</v>
      </c>
      <c r="C63">
        <v>10</v>
      </c>
      <c r="D63">
        <v>20</v>
      </c>
      <c r="E63">
        <v>23</v>
      </c>
      <c r="F63">
        <v>5</v>
      </c>
      <c r="G63">
        <v>5</v>
      </c>
      <c r="H63">
        <v>0</v>
      </c>
      <c r="I63">
        <v>0</v>
      </c>
      <c r="J63">
        <v>0</v>
      </c>
      <c r="K63">
        <v>15873</v>
      </c>
    </row>
    <row r="64" spans="1:11" x14ac:dyDescent="0.3">
      <c r="A64" t="s">
        <v>472</v>
      </c>
      <c r="B64" s="73" t="s">
        <v>473</v>
      </c>
      <c r="C64">
        <v>82</v>
      </c>
      <c r="D64">
        <v>82</v>
      </c>
      <c r="E64">
        <v>138</v>
      </c>
      <c r="F64">
        <v>13</v>
      </c>
      <c r="G64">
        <v>5</v>
      </c>
      <c r="H64">
        <v>5</v>
      </c>
      <c r="I64">
        <v>5</v>
      </c>
      <c r="J64">
        <v>0</v>
      </c>
      <c r="K64">
        <v>17021</v>
      </c>
    </row>
    <row r="65" spans="1:11" x14ac:dyDescent="0.3">
      <c r="A65" t="s">
        <v>474</v>
      </c>
      <c r="B65" s="73" t="s">
        <v>475</v>
      </c>
      <c r="C65">
        <v>718</v>
      </c>
      <c r="D65">
        <v>879</v>
      </c>
      <c r="E65">
        <v>1245</v>
      </c>
      <c r="F65">
        <v>57</v>
      </c>
      <c r="G65">
        <v>211</v>
      </c>
      <c r="H65">
        <v>24</v>
      </c>
      <c r="I65">
        <v>54</v>
      </c>
      <c r="J65">
        <v>15</v>
      </c>
      <c r="K65">
        <v>119682</v>
      </c>
    </row>
    <row r="66" spans="1:11" x14ac:dyDescent="0.3">
      <c r="A66" t="s">
        <v>476</v>
      </c>
      <c r="B66" s="73" t="s">
        <v>477</v>
      </c>
      <c r="C66">
        <v>178</v>
      </c>
      <c r="D66">
        <v>176</v>
      </c>
      <c r="E66">
        <v>311</v>
      </c>
      <c r="F66">
        <v>17</v>
      </c>
      <c r="G66">
        <v>21</v>
      </c>
      <c r="H66">
        <v>0</v>
      </c>
      <c r="I66">
        <v>10</v>
      </c>
      <c r="J66">
        <v>5</v>
      </c>
      <c r="K66">
        <v>62507</v>
      </c>
    </row>
    <row r="67" spans="1:11" x14ac:dyDescent="0.3">
      <c r="A67" t="s">
        <v>478</v>
      </c>
      <c r="B67" s="73" t="s">
        <v>479</v>
      </c>
      <c r="C67">
        <v>324</v>
      </c>
      <c r="D67">
        <v>184</v>
      </c>
      <c r="E67">
        <v>463</v>
      </c>
      <c r="F67">
        <v>27</v>
      </c>
      <c r="G67">
        <v>5</v>
      </c>
      <c r="H67">
        <v>0</v>
      </c>
      <c r="I67">
        <v>11</v>
      </c>
      <c r="J67">
        <v>5</v>
      </c>
      <c r="K67">
        <v>47130</v>
      </c>
    </row>
    <row r="68" spans="1:11" x14ac:dyDescent="0.3">
      <c r="A68" t="s">
        <v>480</v>
      </c>
      <c r="B68" s="73" t="s">
        <v>481</v>
      </c>
      <c r="C68">
        <v>188</v>
      </c>
      <c r="D68">
        <v>286</v>
      </c>
      <c r="E68">
        <v>358</v>
      </c>
      <c r="F68">
        <v>5</v>
      </c>
      <c r="G68">
        <v>59</v>
      </c>
      <c r="H68">
        <v>5</v>
      </c>
      <c r="I68">
        <v>5</v>
      </c>
      <c r="J68">
        <v>40</v>
      </c>
      <c r="K68">
        <v>49633</v>
      </c>
    </row>
    <row r="69" spans="1:11" x14ac:dyDescent="0.3">
      <c r="A69" t="s">
        <v>482</v>
      </c>
      <c r="B69" s="73" t="s">
        <v>483</v>
      </c>
      <c r="C69">
        <v>414</v>
      </c>
      <c r="D69">
        <v>595</v>
      </c>
      <c r="E69">
        <v>654</v>
      </c>
      <c r="F69">
        <v>302</v>
      </c>
      <c r="G69">
        <v>30</v>
      </c>
      <c r="H69">
        <v>0</v>
      </c>
      <c r="I69">
        <v>10</v>
      </c>
      <c r="J69">
        <v>10</v>
      </c>
      <c r="K69">
        <v>80045</v>
      </c>
    </row>
    <row r="70" spans="1:11" x14ac:dyDescent="0.3">
      <c r="A70" t="s">
        <v>484</v>
      </c>
      <c r="B70" s="73" t="s">
        <v>485</v>
      </c>
      <c r="C70">
        <v>365</v>
      </c>
      <c r="D70">
        <v>375</v>
      </c>
      <c r="E70">
        <v>597</v>
      </c>
      <c r="F70">
        <v>19</v>
      </c>
      <c r="G70">
        <v>85</v>
      </c>
      <c r="H70">
        <v>26</v>
      </c>
      <c r="I70">
        <v>21</v>
      </c>
      <c r="J70">
        <v>0</v>
      </c>
      <c r="K70">
        <v>95361</v>
      </c>
    </row>
    <row r="71" spans="1:11" x14ac:dyDescent="0.3">
      <c r="A71" t="s">
        <v>486</v>
      </c>
      <c r="B71" s="73" t="s">
        <v>487</v>
      </c>
      <c r="C71">
        <v>225</v>
      </c>
      <c r="D71">
        <v>165</v>
      </c>
      <c r="E71">
        <v>377</v>
      </c>
      <c r="F71">
        <v>5</v>
      </c>
      <c r="G71">
        <v>5</v>
      </c>
      <c r="H71">
        <v>0</v>
      </c>
      <c r="I71">
        <v>5</v>
      </c>
      <c r="J71">
        <v>0</v>
      </c>
      <c r="K71">
        <v>82800</v>
      </c>
    </row>
    <row r="72" spans="1:11" x14ac:dyDescent="0.3">
      <c r="A72" t="s">
        <v>488</v>
      </c>
      <c r="B72" s="73" t="s">
        <v>489</v>
      </c>
      <c r="C72">
        <v>81</v>
      </c>
      <c r="D72">
        <v>55</v>
      </c>
      <c r="E72">
        <v>121</v>
      </c>
      <c r="F72">
        <v>11</v>
      </c>
      <c r="G72">
        <v>0</v>
      </c>
      <c r="H72">
        <v>0</v>
      </c>
      <c r="I72">
        <v>5</v>
      </c>
      <c r="J72">
        <v>0</v>
      </c>
      <c r="K72">
        <v>23279</v>
      </c>
    </row>
    <row r="73" spans="1:11" x14ac:dyDescent="0.3">
      <c r="A73" t="s">
        <v>490</v>
      </c>
      <c r="B73" s="73" t="s">
        <v>491</v>
      </c>
      <c r="C73">
        <v>2050</v>
      </c>
      <c r="D73">
        <v>1377</v>
      </c>
      <c r="E73">
        <v>3074</v>
      </c>
      <c r="F73">
        <v>98</v>
      </c>
      <c r="G73">
        <v>170</v>
      </c>
      <c r="H73">
        <v>33</v>
      </c>
      <c r="I73">
        <v>46</v>
      </c>
      <c r="J73">
        <v>10</v>
      </c>
      <c r="K73">
        <v>264760</v>
      </c>
    </row>
    <row r="74" spans="1:11" x14ac:dyDescent="0.3">
      <c r="A74" t="s">
        <v>492</v>
      </c>
      <c r="B74" s="73" t="s">
        <v>493</v>
      </c>
      <c r="C74">
        <v>394</v>
      </c>
      <c r="D74">
        <v>570</v>
      </c>
      <c r="E74">
        <v>718</v>
      </c>
      <c r="F74">
        <v>136</v>
      </c>
      <c r="G74">
        <v>75</v>
      </c>
      <c r="H74">
        <v>10</v>
      </c>
      <c r="I74">
        <v>17</v>
      </c>
      <c r="J74">
        <v>5</v>
      </c>
      <c r="K74">
        <v>88679</v>
      </c>
    </row>
    <row r="75" spans="1:11" x14ac:dyDescent="0.3">
      <c r="A75" t="s">
        <v>494</v>
      </c>
      <c r="B75" s="73" t="s">
        <v>495</v>
      </c>
      <c r="C75">
        <v>157</v>
      </c>
      <c r="D75">
        <v>224</v>
      </c>
      <c r="E75">
        <v>267</v>
      </c>
      <c r="F75">
        <v>28</v>
      </c>
      <c r="G75">
        <v>41</v>
      </c>
      <c r="H75">
        <v>35</v>
      </c>
      <c r="I75">
        <v>5</v>
      </c>
      <c r="J75">
        <v>5</v>
      </c>
      <c r="K75">
        <v>36568</v>
      </c>
    </row>
    <row r="76" spans="1:11" x14ac:dyDescent="0.3">
      <c r="A76" t="s">
        <v>496</v>
      </c>
      <c r="B76" s="73" t="s">
        <v>497</v>
      </c>
      <c r="C76">
        <v>36</v>
      </c>
      <c r="D76">
        <v>41</v>
      </c>
      <c r="E76">
        <v>66</v>
      </c>
      <c r="F76">
        <v>0</v>
      </c>
      <c r="G76">
        <v>5</v>
      </c>
      <c r="H76">
        <v>5</v>
      </c>
      <c r="I76">
        <v>0</v>
      </c>
      <c r="J76">
        <v>5</v>
      </c>
      <c r="K76">
        <v>12970</v>
      </c>
    </row>
    <row r="77" spans="1:11" x14ac:dyDescent="0.3">
      <c r="A77" t="s">
        <v>498</v>
      </c>
      <c r="B77" s="73" t="s">
        <v>499</v>
      </c>
      <c r="C77">
        <v>116</v>
      </c>
      <c r="D77">
        <v>153</v>
      </c>
      <c r="E77">
        <v>170</v>
      </c>
      <c r="F77">
        <v>91</v>
      </c>
      <c r="G77">
        <v>5</v>
      </c>
      <c r="H77">
        <v>0</v>
      </c>
      <c r="I77">
        <v>5</v>
      </c>
      <c r="J77">
        <v>5</v>
      </c>
      <c r="K77">
        <v>15644</v>
      </c>
    </row>
    <row r="78" spans="1:11" x14ac:dyDescent="0.3">
      <c r="A78" t="s">
        <v>500</v>
      </c>
      <c r="B78" s="73" t="s">
        <v>501</v>
      </c>
      <c r="C78">
        <v>31</v>
      </c>
      <c r="D78">
        <v>60</v>
      </c>
      <c r="E78">
        <v>78</v>
      </c>
      <c r="F78">
        <v>12</v>
      </c>
      <c r="G78">
        <v>0</v>
      </c>
      <c r="H78">
        <v>0</v>
      </c>
      <c r="I78">
        <v>5</v>
      </c>
      <c r="J78">
        <v>0</v>
      </c>
      <c r="K78">
        <v>11144</v>
      </c>
    </row>
    <row r="79" spans="1:11" x14ac:dyDescent="0.3">
      <c r="A79" t="s">
        <v>502</v>
      </c>
      <c r="B79" s="73" t="s">
        <v>503</v>
      </c>
      <c r="C79">
        <v>652</v>
      </c>
      <c r="D79">
        <v>607</v>
      </c>
      <c r="E79">
        <v>1011</v>
      </c>
      <c r="F79">
        <v>85</v>
      </c>
      <c r="G79">
        <v>84</v>
      </c>
      <c r="H79">
        <v>34</v>
      </c>
      <c r="I79">
        <v>40</v>
      </c>
      <c r="J79">
        <v>5</v>
      </c>
      <c r="K79">
        <v>129584</v>
      </c>
    </row>
    <row r="80" spans="1:11" x14ac:dyDescent="0.3">
      <c r="A80" t="s">
        <v>504</v>
      </c>
      <c r="B80" s="73" t="s">
        <v>505</v>
      </c>
      <c r="C80">
        <v>173</v>
      </c>
      <c r="D80">
        <v>185</v>
      </c>
      <c r="E80">
        <v>338</v>
      </c>
      <c r="F80">
        <v>5</v>
      </c>
      <c r="G80">
        <v>5</v>
      </c>
      <c r="H80">
        <v>0</v>
      </c>
      <c r="I80">
        <v>5</v>
      </c>
      <c r="J80">
        <v>0</v>
      </c>
      <c r="K80">
        <v>45975</v>
      </c>
    </row>
    <row r="81" spans="1:11" x14ac:dyDescent="0.3">
      <c r="A81" t="s">
        <v>506</v>
      </c>
      <c r="B81" s="73" t="s">
        <v>507</v>
      </c>
      <c r="C81">
        <v>54</v>
      </c>
      <c r="D81">
        <v>44</v>
      </c>
      <c r="E81">
        <v>91</v>
      </c>
      <c r="F81">
        <v>5</v>
      </c>
      <c r="G81">
        <v>0</v>
      </c>
      <c r="H81">
        <v>0</v>
      </c>
      <c r="I81">
        <v>5</v>
      </c>
      <c r="J81">
        <v>5</v>
      </c>
      <c r="K81">
        <v>18339</v>
      </c>
    </row>
    <row r="82" spans="1:11" x14ac:dyDescent="0.3">
      <c r="A82" t="s">
        <v>508</v>
      </c>
      <c r="B82" s="73" t="s">
        <v>509</v>
      </c>
      <c r="C82">
        <v>26</v>
      </c>
      <c r="D82">
        <v>46</v>
      </c>
      <c r="E82">
        <v>63</v>
      </c>
      <c r="F82">
        <v>5</v>
      </c>
      <c r="G82">
        <v>5</v>
      </c>
      <c r="H82">
        <v>0</v>
      </c>
      <c r="I82">
        <v>5</v>
      </c>
      <c r="J82">
        <v>5</v>
      </c>
      <c r="K82">
        <v>10545</v>
      </c>
    </row>
    <row r="83" spans="1:11" x14ac:dyDescent="0.3">
      <c r="A83" t="s">
        <v>510</v>
      </c>
      <c r="B83" s="73" t="s">
        <v>511</v>
      </c>
      <c r="C83">
        <v>278</v>
      </c>
      <c r="D83">
        <v>286</v>
      </c>
      <c r="E83">
        <v>473</v>
      </c>
      <c r="F83">
        <v>31</v>
      </c>
      <c r="G83">
        <v>37</v>
      </c>
      <c r="H83">
        <v>5</v>
      </c>
      <c r="I83">
        <v>11</v>
      </c>
      <c r="J83">
        <v>5</v>
      </c>
      <c r="K83">
        <v>59628</v>
      </c>
    </row>
    <row r="84" spans="1:11" x14ac:dyDescent="0.3">
      <c r="A84" t="s">
        <v>512</v>
      </c>
      <c r="B84" s="73" t="s">
        <v>513</v>
      </c>
      <c r="C84">
        <v>48</v>
      </c>
      <c r="D84">
        <v>25</v>
      </c>
      <c r="E84">
        <v>61</v>
      </c>
      <c r="F84">
        <v>5</v>
      </c>
      <c r="G84">
        <v>5</v>
      </c>
      <c r="H84">
        <v>0</v>
      </c>
      <c r="I84">
        <v>5</v>
      </c>
      <c r="J84">
        <v>5</v>
      </c>
      <c r="K84">
        <v>7573</v>
      </c>
    </row>
    <row r="85" spans="1:11" x14ac:dyDescent="0.3">
      <c r="A85" t="s">
        <v>514</v>
      </c>
      <c r="B85" s="73" t="s">
        <v>515</v>
      </c>
      <c r="C85">
        <v>116</v>
      </c>
      <c r="D85">
        <v>54</v>
      </c>
      <c r="E85">
        <v>166</v>
      </c>
      <c r="F85">
        <v>0</v>
      </c>
      <c r="G85">
        <v>5</v>
      </c>
      <c r="H85">
        <v>0</v>
      </c>
      <c r="I85">
        <v>5</v>
      </c>
      <c r="J85">
        <v>5</v>
      </c>
      <c r="K85">
        <v>12363</v>
      </c>
    </row>
    <row r="86" spans="1:11" x14ac:dyDescent="0.3">
      <c r="A86" t="s">
        <v>516</v>
      </c>
      <c r="B86" s="73" t="s">
        <v>517</v>
      </c>
      <c r="C86">
        <v>972</v>
      </c>
      <c r="D86">
        <v>806</v>
      </c>
      <c r="E86">
        <v>1450</v>
      </c>
      <c r="F86">
        <v>86</v>
      </c>
      <c r="G86">
        <v>130</v>
      </c>
      <c r="H86">
        <v>10</v>
      </c>
      <c r="I86">
        <v>97</v>
      </c>
      <c r="J86">
        <v>10</v>
      </c>
      <c r="K86">
        <v>136517</v>
      </c>
    </row>
    <row r="87" spans="1:11" x14ac:dyDescent="0.3">
      <c r="A87" t="s">
        <v>518</v>
      </c>
      <c r="B87" s="73" t="s">
        <v>519</v>
      </c>
      <c r="C87">
        <v>533</v>
      </c>
      <c r="D87">
        <v>763</v>
      </c>
      <c r="E87">
        <v>856</v>
      </c>
      <c r="F87">
        <v>205</v>
      </c>
      <c r="G87">
        <v>174</v>
      </c>
      <c r="H87">
        <v>42</v>
      </c>
      <c r="I87">
        <v>20</v>
      </c>
      <c r="J87">
        <v>15</v>
      </c>
      <c r="K87">
        <v>130763</v>
      </c>
    </row>
    <row r="88" spans="1:11" x14ac:dyDescent="0.3">
      <c r="A88" t="s">
        <v>520</v>
      </c>
      <c r="B88" s="73" t="s">
        <v>521</v>
      </c>
      <c r="C88">
        <v>85</v>
      </c>
      <c r="D88">
        <v>57</v>
      </c>
      <c r="E88">
        <v>127</v>
      </c>
      <c r="F88">
        <v>12</v>
      </c>
      <c r="G88">
        <v>5</v>
      </c>
      <c r="H88">
        <v>0</v>
      </c>
      <c r="I88">
        <v>5</v>
      </c>
      <c r="J88">
        <v>0</v>
      </c>
      <c r="K88">
        <v>22596</v>
      </c>
    </row>
    <row r="89" spans="1:11" x14ac:dyDescent="0.3">
      <c r="A89" t="s">
        <v>522</v>
      </c>
      <c r="B89" s="73" t="s">
        <v>523</v>
      </c>
      <c r="C89">
        <v>136</v>
      </c>
      <c r="D89">
        <v>93</v>
      </c>
      <c r="E89">
        <v>197</v>
      </c>
      <c r="F89">
        <v>25</v>
      </c>
      <c r="G89">
        <v>5</v>
      </c>
      <c r="H89">
        <v>0</v>
      </c>
      <c r="I89">
        <v>5</v>
      </c>
      <c r="J89">
        <v>0</v>
      </c>
      <c r="K89">
        <v>14970</v>
      </c>
    </row>
    <row r="90" spans="1:11" x14ac:dyDescent="0.3">
      <c r="A90" t="s">
        <v>524</v>
      </c>
      <c r="B90" s="73" t="s">
        <v>525</v>
      </c>
      <c r="C90">
        <v>604</v>
      </c>
      <c r="D90">
        <v>614</v>
      </c>
      <c r="E90">
        <v>1026</v>
      </c>
      <c r="F90">
        <v>32</v>
      </c>
      <c r="G90">
        <v>92</v>
      </c>
      <c r="H90">
        <v>49</v>
      </c>
      <c r="I90">
        <v>15</v>
      </c>
      <c r="J90">
        <v>15</v>
      </c>
      <c r="K90">
        <v>156917</v>
      </c>
    </row>
    <row r="91" spans="1:11" x14ac:dyDescent="0.3">
      <c r="A91" t="s">
        <v>526</v>
      </c>
      <c r="B91" s="73" t="s">
        <v>527</v>
      </c>
      <c r="C91">
        <v>37</v>
      </c>
      <c r="D91">
        <v>38</v>
      </c>
      <c r="E91">
        <v>70</v>
      </c>
      <c r="F91">
        <v>0</v>
      </c>
      <c r="G91">
        <v>0</v>
      </c>
      <c r="H91">
        <v>0</v>
      </c>
      <c r="I91">
        <v>5</v>
      </c>
      <c r="J91">
        <v>5</v>
      </c>
      <c r="K91">
        <v>23426</v>
      </c>
    </row>
    <row r="92" spans="1:11" x14ac:dyDescent="0.3">
      <c r="A92" t="s">
        <v>528</v>
      </c>
      <c r="B92" s="73" t="s">
        <v>529</v>
      </c>
      <c r="C92">
        <v>29</v>
      </c>
      <c r="D92">
        <v>31</v>
      </c>
      <c r="E92">
        <v>42</v>
      </c>
      <c r="F92">
        <v>18</v>
      </c>
      <c r="G92">
        <v>0</v>
      </c>
      <c r="H92">
        <v>0</v>
      </c>
      <c r="I92">
        <v>0</v>
      </c>
      <c r="J92">
        <v>0</v>
      </c>
      <c r="K92">
        <v>9793</v>
      </c>
    </row>
    <row r="93" spans="1:11" x14ac:dyDescent="0.3">
      <c r="A93" t="s">
        <v>530</v>
      </c>
      <c r="B93" s="73" t="s">
        <v>531</v>
      </c>
      <c r="C93">
        <v>334</v>
      </c>
      <c r="D93">
        <v>615</v>
      </c>
      <c r="E93">
        <v>547</v>
      </c>
      <c r="F93">
        <v>225</v>
      </c>
      <c r="G93">
        <v>84</v>
      </c>
      <c r="H93">
        <v>77</v>
      </c>
      <c r="I93">
        <v>10</v>
      </c>
      <c r="J93">
        <v>10</v>
      </c>
      <c r="K93">
        <v>113415</v>
      </c>
    </row>
    <row r="94" spans="1:11" x14ac:dyDescent="0.3">
      <c r="A94" t="s">
        <v>532</v>
      </c>
      <c r="B94" s="73" t="s">
        <v>533</v>
      </c>
      <c r="C94">
        <v>23</v>
      </c>
      <c r="D94">
        <v>33</v>
      </c>
      <c r="E94">
        <v>40</v>
      </c>
      <c r="F94">
        <v>15</v>
      </c>
      <c r="G94">
        <v>0</v>
      </c>
      <c r="H94">
        <v>0</v>
      </c>
      <c r="I94">
        <v>5</v>
      </c>
      <c r="J94">
        <v>0</v>
      </c>
      <c r="K94">
        <v>9097</v>
      </c>
    </row>
    <row r="95" spans="1:11" x14ac:dyDescent="0.3">
      <c r="A95" t="s">
        <v>534</v>
      </c>
      <c r="B95" s="73" t="s">
        <v>535</v>
      </c>
      <c r="C95">
        <v>501</v>
      </c>
      <c r="D95">
        <v>554</v>
      </c>
      <c r="E95">
        <v>852</v>
      </c>
      <c r="F95">
        <v>63</v>
      </c>
      <c r="G95">
        <v>90</v>
      </c>
      <c r="H95">
        <v>22</v>
      </c>
      <c r="I95">
        <v>25</v>
      </c>
      <c r="J95">
        <v>15</v>
      </c>
      <c r="K95">
        <v>80125</v>
      </c>
    </row>
    <row r="96" spans="1:11" x14ac:dyDescent="0.3">
      <c r="A96" t="s">
        <v>536</v>
      </c>
      <c r="B96" s="73" t="s">
        <v>537</v>
      </c>
      <c r="C96">
        <v>205</v>
      </c>
      <c r="D96">
        <v>256</v>
      </c>
      <c r="E96">
        <v>316</v>
      </c>
      <c r="F96">
        <v>121</v>
      </c>
      <c r="G96">
        <v>5</v>
      </c>
      <c r="H96">
        <v>0</v>
      </c>
      <c r="I96">
        <v>12</v>
      </c>
      <c r="J96">
        <v>5</v>
      </c>
      <c r="K96">
        <v>24052</v>
      </c>
    </row>
    <row r="97" spans="1:11" x14ac:dyDescent="0.3">
      <c r="A97" t="s">
        <v>538</v>
      </c>
      <c r="B97" s="73" t="s">
        <v>539</v>
      </c>
      <c r="C97">
        <v>212</v>
      </c>
      <c r="D97">
        <v>265</v>
      </c>
      <c r="E97">
        <v>368</v>
      </c>
      <c r="F97">
        <v>81</v>
      </c>
      <c r="G97">
        <v>10</v>
      </c>
      <c r="H97">
        <v>5</v>
      </c>
      <c r="I97">
        <v>5</v>
      </c>
      <c r="J97">
        <v>10</v>
      </c>
      <c r="K97">
        <v>48056</v>
      </c>
    </row>
    <row r="98" spans="1:11" x14ac:dyDescent="0.3">
      <c r="A98" t="s">
        <v>540</v>
      </c>
      <c r="B98" s="73" t="s">
        <v>541</v>
      </c>
      <c r="C98">
        <v>142</v>
      </c>
      <c r="D98">
        <v>158</v>
      </c>
      <c r="E98">
        <v>260</v>
      </c>
      <c r="F98">
        <v>5</v>
      </c>
      <c r="G98">
        <v>19</v>
      </c>
      <c r="H98">
        <v>0</v>
      </c>
      <c r="I98">
        <v>5</v>
      </c>
      <c r="J98">
        <v>5</v>
      </c>
      <c r="K98">
        <v>61480</v>
      </c>
    </row>
    <row r="99" spans="1:11" x14ac:dyDescent="0.3">
      <c r="A99" t="s">
        <v>542</v>
      </c>
      <c r="B99" s="73" t="s">
        <v>543</v>
      </c>
      <c r="C99">
        <v>158</v>
      </c>
      <c r="D99">
        <v>191</v>
      </c>
      <c r="E99">
        <v>296</v>
      </c>
      <c r="F99">
        <v>5</v>
      </c>
      <c r="G99">
        <v>25</v>
      </c>
      <c r="H99">
        <v>15</v>
      </c>
      <c r="I99">
        <v>5</v>
      </c>
      <c r="J99">
        <v>0</v>
      </c>
      <c r="K99">
        <v>49378</v>
      </c>
    </row>
    <row r="100" spans="1:11" x14ac:dyDescent="0.3">
      <c r="A100" t="s">
        <v>544</v>
      </c>
      <c r="B100" s="73" t="s">
        <v>545</v>
      </c>
      <c r="C100">
        <v>267</v>
      </c>
      <c r="D100">
        <v>422</v>
      </c>
      <c r="E100">
        <v>571</v>
      </c>
      <c r="F100">
        <v>25</v>
      </c>
      <c r="G100">
        <v>50</v>
      </c>
      <c r="H100">
        <v>13</v>
      </c>
      <c r="I100">
        <v>24</v>
      </c>
      <c r="J100">
        <v>10</v>
      </c>
      <c r="K100">
        <v>114764</v>
      </c>
    </row>
    <row r="101" spans="1:11" x14ac:dyDescent="0.3">
      <c r="A101" t="s">
        <v>546</v>
      </c>
      <c r="B101" s="73" t="s">
        <v>547</v>
      </c>
      <c r="C101">
        <v>66</v>
      </c>
      <c r="D101">
        <v>96</v>
      </c>
      <c r="E101">
        <v>141</v>
      </c>
      <c r="F101">
        <v>10</v>
      </c>
      <c r="G101">
        <v>0</v>
      </c>
      <c r="H101">
        <v>5</v>
      </c>
      <c r="I101">
        <v>10</v>
      </c>
      <c r="J101">
        <v>5</v>
      </c>
      <c r="K101">
        <v>33399</v>
      </c>
    </row>
    <row r="102" spans="1:11" x14ac:dyDescent="0.3">
      <c r="A102" t="s">
        <v>548</v>
      </c>
      <c r="B102" s="73" t="s">
        <v>549</v>
      </c>
      <c r="C102">
        <v>78</v>
      </c>
      <c r="D102">
        <v>86</v>
      </c>
      <c r="E102">
        <v>147</v>
      </c>
      <c r="F102">
        <v>5</v>
      </c>
      <c r="G102">
        <v>5</v>
      </c>
      <c r="H102">
        <v>0</v>
      </c>
      <c r="I102">
        <v>5</v>
      </c>
      <c r="J102">
        <v>0</v>
      </c>
      <c r="K102">
        <v>33738</v>
      </c>
    </row>
    <row r="103" spans="1:11" x14ac:dyDescent="0.3">
      <c r="A103" t="s">
        <v>550</v>
      </c>
      <c r="B103" s="73" t="s">
        <v>551</v>
      </c>
      <c r="C103">
        <v>210</v>
      </c>
      <c r="D103">
        <v>253</v>
      </c>
      <c r="E103">
        <v>335</v>
      </c>
      <c r="F103">
        <v>109</v>
      </c>
      <c r="G103">
        <v>10</v>
      </c>
      <c r="H103">
        <v>0</v>
      </c>
      <c r="I103">
        <v>5</v>
      </c>
      <c r="J103">
        <v>10</v>
      </c>
      <c r="K103">
        <v>81043</v>
      </c>
    </row>
    <row r="104" spans="1:11" x14ac:dyDescent="0.3">
      <c r="A104" t="s">
        <v>552</v>
      </c>
      <c r="B104" s="73" t="s">
        <v>553</v>
      </c>
      <c r="C104">
        <v>253</v>
      </c>
      <c r="D104">
        <v>265</v>
      </c>
      <c r="E104">
        <v>406</v>
      </c>
      <c r="F104">
        <v>25</v>
      </c>
      <c r="G104">
        <v>20</v>
      </c>
      <c r="H104">
        <v>51</v>
      </c>
      <c r="I104">
        <v>12</v>
      </c>
      <c r="J104">
        <v>5</v>
      </c>
      <c r="K104">
        <v>55648</v>
      </c>
    </row>
    <row r="105" spans="1:11" x14ac:dyDescent="0.3">
      <c r="A105" t="s">
        <v>554</v>
      </c>
      <c r="B105" s="73" t="s">
        <v>555</v>
      </c>
      <c r="C105">
        <v>159</v>
      </c>
      <c r="D105">
        <v>219</v>
      </c>
      <c r="E105">
        <v>264</v>
      </c>
      <c r="F105">
        <v>36</v>
      </c>
      <c r="G105">
        <v>5</v>
      </c>
      <c r="H105">
        <v>57</v>
      </c>
      <c r="I105">
        <v>5</v>
      </c>
      <c r="J105">
        <v>5</v>
      </c>
      <c r="K105">
        <v>36214</v>
      </c>
    </row>
    <row r="106" spans="1:11" x14ac:dyDescent="0.3">
      <c r="A106" t="s">
        <v>556</v>
      </c>
      <c r="B106" s="73" t="s">
        <v>557</v>
      </c>
      <c r="C106">
        <v>171</v>
      </c>
      <c r="D106">
        <v>208</v>
      </c>
      <c r="E106">
        <v>288</v>
      </c>
      <c r="F106">
        <v>5</v>
      </c>
      <c r="G106">
        <v>33</v>
      </c>
      <c r="H106">
        <v>44</v>
      </c>
      <c r="I106">
        <v>11</v>
      </c>
      <c r="J106">
        <v>5</v>
      </c>
      <c r="K106">
        <v>46248</v>
      </c>
    </row>
    <row r="107" spans="1:11" x14ac:dyDescent="0.3">
      <c r="A107" t="s">
        <v>558</v>
      </c>
      <c r="B107" s="73" t="s">
        <v>559</v>
      </c>
      <c r="C107">
        <v>194</v>
      </c>
      <c r="D107">
        <v>132</v>
      </c>
      <c r="E107">
        <v>300</v>
      </c>
      <c r="F107">
        <v>16</v>
      </c>
      <c r="G107">
        <v>5</v>
      </c>
      <c r="H107">
        <v>0</v>
      </c>
      <c r="I107">
        <v>5</v>
      </c>
      <c r="J107">
        <v>0</v>
      </c>
      <c r="K107">
        <v>31971</v>
      </c>
    </row>
    <row r="108" spans="1:11" x14ac:dyDescent="0.3">
      <c r="A108" t="s">
        <v>560</v>
      </c>
      <c r="B108" s="73" t="s">
        <v>561</v>
      </c>
      <c r="C108">
        <v>100</v>
      </c>
      <c r="D108">
        <v>90</v>
      </c>
      <c r="E108">
        <v>160</v>
      </c>
      <c r="F108">
        <v>14</v>
      </c>
      <c r="G108">
        <v>5</v>
      </c>
      <c r="H108">
        <v>5</v>
      </c>
      <c r="I108">
        <v>5</v>
      </c>
      <c r="J108">
        <v>0</v>
      </c>
      <c r="K108">
        <v>22312</v>
      </c>
    </row>
    <row r="109" spans="1:11" x14ac:dyDescent="0.3">
      <c r="A109" t="s">
        <v>562</v>
      </c>
      <c r="B109" s="73" t="s">
        <v>563</v>
      </c>
      <c r="C109">
        <v>13</v>
      </c>
      <c r="D109">
        <v>5</v>
      </c>
      <c r="E109">
        <v>18</v>
      </c>
      <c r="F109">
        <v>5</v>
      </c>
      <c r="G109">
        <v>0</v>
      </c>
      <c r="H109">
        <v>0</v>
      </c>
      <c r="I109">
        <v>0</v>
      </c>
      <c r="J109">
        <v>0</v>
      </c>
      <c r="K109">
        <v>1188</v>
      </c>
    </row>
    <row r="110" spans="1:11" x14ac:dyDescent="0.3">
      <c r="A110" t="s">
        <v>564</v>
      </c>
      <c r="B110" s="73" t="s">
        <v>565</v>
      </c>
      <c r="C110">
        <v>56</v>
      </c>
      <c r="D110">
        <v>46</v>
      </c>
      <c r="E110">
        <v>84</v>
      </c>
      <c r="F110">
        <v>5</v>
      </c>
      <c r="G110">
        <v>13</v>
      </c>
      <c r="H110">
        <v>0</v>
      </c>
      <c r="I110">
        <v>5</v>
      </c>
      <c r="J110">
        <v>0</v>
      </c>
      <c r="K110">
        <v>8452</v>
      </c>
    </row>
    <row r="111" spans="1:11" x14ac:dyDescent="0.3">
      <c r="A111" t="s">
        <v>566</v>
      </c>
      <c r="B111" s="73" t="s">
        <v>567</v>
      </c>
      <c r="C111">
        <v>669</v>
      </c>
      <c r="D111">
        <v>563</v>
      </c>
      <c r="E111">
        <v>1049</v>
      </c>
      <c r="F111">
        <v>24</v>
      </c>
      <c r="G111">
        <v>110</v>
      </c>
      <c r="H111">
        <v>10</v>
      </c>
      <c r="I111">
        <v>21</v>
      </c>
      <c r="J111">
        <v>15</v>
      </c>
      <c r="K111">
        <v>111263</v>
      </c>
    </row>
    <row r="112" spans="1:11" x14ac:dyDescent="0.3">
      <c r="A112" t="s">
        <v>568</v>
      </c>
      <c r="B112" s="73" t="s">
        <v>569</v>
      </c>
      <c r="C112">
        <v>147</v>
      </c>
      <c r="D112">
        <v>152</v>
      </c>
      <c r="E112">
        <v>255</v>
      </c>
      <c r="F112">
        <v>14</v>
      </c>
      <c r="G112">
        <v>5</v>
      </c>
      <c r="H112">
        <v>0</v>
      </c>
      <c r="I112">
        <v>5</v>
      </c>
      <c r="J112">
        <v>17</v>
      </c>
      <c r="K112">
        <v>26516</v>
      </c>
    </row>
    <row r="113" spans="1:11" x14ac:dyDescent="0.3">
      <c r="A113" t="s">
        <v>570</v>
      </c>
      <c r="B113" s="73" t="s">
        <v>571</v>
      </c>
      <c r="C113">
        <v>277</v>
      </c>
      <c r="D113">
        <v>203</v>
      </c>
      <c r="E113">
        <v>380</v>
      </c>
      <c r="F113">
        <v>36</v>
      </c>
      <c r="G113">
        <v>38</v>
      </c>
      <c r="H113">
        <v>21</v>
      </c>
      <c r="I113">
        <v>5</v>
      </c>
      <c r="J113">
        <v>5</v>
      </c>
      <c r="K113">
        <v>57395</v>
      </c>
    </row>
    <row r="114" spans="1:11" x14ac:dyDescent="0.3">
      <c r="A114" t="s">
        <v>572</v>
      </c>
      <c r="B114" s="73" t="s">
        <v>573</v>
      </c>
      <c r="C114">
        <v>5</v>
      </c>
      <c r="D114">
        <v>5</v>
      </c>
      <c r="E114">
        <v>13</v>
      </c>
      <c r="F114">
        <v>5</v>
      </c>
      <c r="G114">
        <v>0</v>
      </c>
      <c r="H114">
        <v>0</v>
      </c>
      <c r="I114">
        <v>0</v>
      </c>
      <c r="J114">
        <v>0</v>
      </c>
      <c r="K114">
        <v>2232</v>
      </c>
    </row>
    <row r="115" spans="1:11" x14ac:dyDescent="0.3">
      <c r="A115" t="s">
        <v>574</v>
      </c>
      <c r="B115" s="73" t="s">
        <v>575</v>
      </c>
      <c r="C115">
        <v>316</v>
      </c>
      <c r="D115">
        <v>256</v>
      </c>
      <c r="E115">
        <v>472</v>
      </c>
      <c r="F115">
        <v>5</v>
      </c>
      <c r="G115">
        <v>47</v>
      </c>
      <c r="H115">
        <v>23</v>
      </c>
      <c r="I115">
        <v>23</v>
      </c>
      <c r="J115">
        <v>0</v>
      </c>
      <c r="K115">
        <v>72614</v>
      </c>
    </row>
    <row r="116" spans="1:11" x14ac:dyDescent="0.3">
      <c r="A116" t="s">
        <v>576</v>
      </c>
      <c r="B116" s="73" t="s">
        <v>577</v>
      </c>
      <c r="C116">
        <v>853</v>
      </c>
      <c r="D116">
        <v>915</v>
      </c>
      <c r="E116">
        <v>1298</v>
      </c>
      <c r="F116">
        <v>206</v>
      </c>
      <c r="G116">
        <v>145</v>
      </c>
      <c r="H116">
        <v>57</v>
      </c>
      <c r="I116">
        <v>25</v>
      </c>
      <c r="J116">
        <v>35</v>
      </c>
      <c r="K116">
        <v>128979</v>
      </c>
    </row>
    <row r="117" spans="1:11" x14ac:dyDescent="0.3">
      <c r="A117" t="s">
        <v>578</v>
      </c>
      <c r="B117" s="73" t="s">
        <v>579</v>
      </c>
      <c r="C117">
        <v>565</v>
      </c>
      <c r="D117">
        <v>370</v>
      </c>
      <c r="E117">
        <v>831</v>
      </c>
      <c r="F117">
        <v>77</v>
      </c>
      <c r="G117">
        <v>11</v>
      </c>
      <c r="H117">
        <v>0</v>
      </c>
      <c r="I117">
        <v>13</v>
      </c>
      <c r="J117">
        <v>5</v>
      </c>
      <c r="K117">
        <v>50112</v>
      </c>
    </row>
    <row r="118" spans="1:11" x14ac:dyDescent="0.3">
      <c r="A118" t="s">
        <v>580</v>
      </c>
      <c r="B118" s="73" t="s">
        <v>581</v>
      </c>
      <c r="C118">
        <v>64</v>
      </c>
      <c r="D118">
        <v>55</v>
      </c>
      <c r="E118">
        <v>108</v>
      </c>
      <c r="F118">
        <v>5</v>
      </c>
      <c r="G118">
        <v>0</v>
      </c>
      <c r="H118">
        <v>0</v>
      </c>
      <c r="I118">
        <v>0</v>
      </c>
      <c r="J118">
        <v>5</v>
      </c>
      <c r="K118">
        <v>25925</v>
      </c>
    </row>
    <row r="119" spans="1:11" x14ac:dyDescent="0.3">
      <c r="A119" t="s">
        <v>582</v>
      </c>
      <c r="B119" s="73" t="s">
        <v>583</v>
      </c>
      <c r="C119">
        <v>667</v>
      </c>
      <c r="D119">
        <v>509</v>
      </c>
      <c r="E119">
        <v>1030</v>
      </c>
      <c r="F119">
        <v>30</v>
      </c>
      <c r="G119">
        <v>77</v>
      </c>
      <c r="H119">
        <v>20</v>
      </c>
      <c r="I119">
        <v>10</v>
      </c>
      <c r="J119">
        <v>10</v>
      </c>
      <c r="K119">
        <v>91388</v>
      </c>
    </row>
    <row r="120" spans="1:11" x14ac:dyDescent="0.3">
      <c r="A120" t="s">
        <v>584</v>
      </c>
      <c r="B120" s="73" t="s">
        <v>585</v>
      </c>
      <c r="C120">
        <v>66</v>
      </c>
      <c r="D120">
        <v>53</v>
      </c>
      <c r="E120">
        <v>107</v>
      </c>
      <c r="F120">
        <v>5</v>
      </c>
      <c r="G120">
        <v>5</v>
      </c>
      <c r="H120">
        <v>0</v>
      </c>
      <c r="I120">
        <v>5</v>
      </c>
      <c r="J120">
        <v>0</v>
      </c>
      <c r="K120">
        <v>16575</v>
      </c>
    </row>
    <row r="121" spans="1:11" x14ac:dyDescent="0.3">
      <c r="A121" t="s">
        <v>586</v>
      </c>
      <c r="B121" s="73" t="s">
        <v>587</v>
      </c>
      <c r="C121">
        <v>1123</v>
      </c>
      <c r="D121">
        <v>1119</v>
      </c>
      <c r="E121">
        <v>1859</v>
      </c>
      <c r="F121">
        <v>99</v>
      </c>
      <c r="G121">
        <v>240</v>
      </c>
      <c r="H121">
        <v>5</v>
      </c>
      <c r="I121">
        <v>34</v>
      </c>
      <c r="J121">
        <v>15</v>
      </c>
      <c r="K121">
        <v>184645</v>
      </c>
    </row>
    <row r="122" spans="1:11" x14ac:dyDescent="0.3">
      <c r="A122" t="s">
        <v>588</v>
      </c>
      <c r="B122" s="73" t="s">
        <v>589</v>
      </c>
      <c r="C122">
        <v>77</v>
      </c>
      <c r="D122">
        <v>112</v>
      </c>
      <c r="E122">
        <v>143</v>
      </c>
      <c r="F122">
        <v>38</v>
      </c>
      <c r="G122">
        <v>5</v>
      </c>
      <c r="H122">
        <v>0</v>
      </c>
      <c r="I122">
        <v>5</v>
      </c>
      <c r="J122">
        <v>5</v>
      </c>
      <c r="K122">
        <v>31572</v>
      </c>
    </row>
    <row r="123" spans="1:11" x14ac:dyDescent="0.3">
      <c r="A123" t="s">
        <v>590</v>
      </c>
      <c r="B123" s="73" t="s">
        <v>591</v>
      </c>
      <c r="C123">
        <v>179</v>
      </c>
      <c r="D123">
        <v>124</v>
      </c>
      <c r="E123">
        <v>278</v>
      </c>
      <c r="F123">
        <v>20</v>
      </c>
      <c r="G123">
        <v>0</v>
      </c>
      <c r="H123">
        <v>5</v>
      </c>
      <c r="I123">
        <v>5</v>
      </c>
      <c r="J123">
        <v>5</v>
      </c>
      <c r="K123">
        <v>62967</v>
      </c>
    </row>
    <row r="124" spans="1:11" x14ac:dyDescent="0.3">
      <c r="A124" t="s">
        <v>592</v>
      </c>
      <c r="B124" s="73" t="s">
        <v>593</v>
      </c>
      <c r="C124">
        <v>44</v>
      </c>
      <c r="D124">
        <v>38</v>
      </c>
      <c r="E124">
        <v>77</v>
      </c>
      <c r="F124">
        <v>5</v>
      </c>
      <c r="G124">
        <v>0</v>
      </c>
      <c r="H124">
        <v>0</v>
      </c>
      <c r="I124">
        <v>0</v>
      </c>
      <c r="J124">
        <v>5</v>
      </c>
      <c r="K124">
        <v>12990</v>
      </c>
    </row>
    <row r="125" spans="1:11" x14ac:dyDescent="0.3">
      <c r="A125" t="s">
        <v>594</v>
      </c>
      <c r="B125" s="73" t="s">
        <v>595</v>
      </c>
      <c r="C125">
        <v>1053</v>
      </c>
      <c r="D125">
        <v>898</v>
      </c>
      <c r="E125">
        <v>1498</v>
      </c>
      <c r="F125">
        <v>113</v>
      </c>
      <c r="G125">
        <v>191</v>
      </c>
      <c r="H125">
        <v>107</v>
      </c>
      <c r="I125">
        <v>20</v>
      </c>
      <c r="J125">
        <v>26</v>
      </c>
      <c r="K125">
        <v>179323</v>
      </c>
    </row>
    <row r="126" spans="1:11" x14ac:dyDescent="0.3">
      <c r="A126" t="s">
        <v>596</v>
      </c>
      <c r="B126" s="73" t="s">
        <v>597</v>
      </c>
      <c r="C126">
        <v>5</v>
      </c>
      <c r="D126">
        <v>14</v>
      </c>
      <c r="E126">
        <v>17</v>
      </c>
      <c r="F126">
        <v>5</v>
      </c>
      <c r="G126">
        <v>0</v>
      </c>
      <c r="H126">
        <v>0</v>
      </c>
      <c r="I126">
        <v>0</v>
      </c>
      <c r="J126">
        <v>0</v>
      </c>
      <c r="K126">
        <v>2273</v>
      </c>
    </row>
    <row r="127" spans="1:11" x14ac:dyDescent="0.3">
      <c r="A127" t="s">
        <v>598</v>
      </c>
      <c r="B127" s="73" t="s">
        <v>599</v>
      </c>
      <c r="C127">
        <v>161</v>
      </c>
      <c r="D127">
        <v>260</v>
      </c>
      <c r="E127">
        <v>228</v>
      </c>
      <c r="F127">
        <v>150</v>
      </c>
      <c r="G127">
        <v>15</v>
      </c>
      <c r="H127">
        <v>0</v>
      </c>
      <c r="I127">
        <v>16</v>
      </c>
      <c r="J127">
        <v>12</v>
      </c>
      <c r="K127">
        <v>23948</v>
      </c>
    </row>
    <row r="128" spans="1:11" x14ac:dyDescent="0.3">
      <c r="A128" t="s">
        <v>600</v>
      </c>
      <c r="B128" s="73" t="s">
        <v>601</v>
      </c>
      <c r="C128">
        <v>100</v>
      </c>
      <c r="D128">
        <v>96</v>
      </c>
      <c r="E128">
        <v>165</v>
      </c>
      <c r="F128">
        <v>5</v>
      </c>
      <c r="G128">
        <v>5</v>
      </c>
      <c r="H128">
        <v>11</v>
      </c>
      <c r="I128">
        <v>5</v>
      </c>
      <c r="J128">
        <v>0</v>
      </c>
      <c r="K128">
        <v>14596</v>
      </c>
    </row>
    <row r="129" spans="1:11" x14ac:dyDescent="0.3">
      <c r="A129" t="s">
        <v>602</v>
      </c>
      <c r="B129" s="73" t="s">
        <v>603</v>
      </c>
      <c r="C129">
        <v>15</v>
      </c>
      <c r="D129">
        <v>21</v>
      </c>
      <c r="E129">
        <v>26</v>
      </c>
      <c r="F129">
        <v>5</v>
      </c>
      <c r="G129">
        <v>5</v>
      </c>
      <c r="H129">
        <v>0</v>
      </c>
      <c r="I129">
        <v>0</v>
      </c>
      <c r="J129">
        <v>0</v>
      </c>
      <c r="K129">
        <v>8794</v>
      </c>
    </row>
    <row r="130" spans="1:11" x14ac:dyDescent="0.3">
      <c r="A130" t="s">
        <v>604</v>
      </c>
      <c r="B130" s="73" t="s">
        <v>605</v>
      </c>
      <c r="C130">
        <v>653</v>
      </c>
      <c r="D130">
        <v>986</v>
      </c>
      <c r="E130">
        <v>1178</v>
      </c>
      <c r="F130">
        <v>154</v>
      </c>
      <c r="G130">
        <v>229</v>
      </c>
      <c r="H130">
        <v>27</v>
      </c>
      <c r="I130">
        <v>36</v>
      </c>
      <c r="J130">
        <v>15</v>
      </c>
      <c r="K130">
        <v>149924</v>
      </c>
    </row>
    <row r="131" spans="1:11" x14ac:dyDescent="0.3">
      <c r="A131" t="s">
        <v>606</v>
      </c>
      <c r="B131" s="73" t="s">
        <v>607</v>
      </c>
      <c r="C131">
        <v>60</v>
      </c>
      <c r="D131">
        <v>64</v>
      </c>
      <c r="E131">
        <v>102</v>
      </c>
      <c r="F131">
        <v>5</v>
      </c>
      <c r="G131">
        <v>0</v>
      </c>
      <c r="H131">
        <v>13</v>
      </c>
      <c r="I131">
        <v>5</v>
      </c>
      <c r="J131">
        <v>5</v>
      </c>
      <c r="K131">
        <v>10842</v>
      </c>
    </row>
    <row r="132" spans="1:11" x14ac:dyDescent="0.3">
      <c r="A132" t="s">
        <v>608</v>
      </c>
      <c r="B132" s="73" t="s">
        <v>609</v>
      </c>
      <c r="C132">
        <v>14</v>
      </c>
      <c r="D132">
        <v>12</v>
      </c>
      <c r="E132">
        <v>24</v>
      </c>
      <c r="F132">
        <v>5</v>
      </c>
      <c r="G132">
        <v>0</v>
      </c>
      <c r="H132">
        <v>0</v>
      </c>
      <c r="I132">
        <v>0</v>
      </c>
      <c r="J132">
        <v>0</v>
      </c>
      <c r="K132">
        <v>3081</v>
      </c>
    </row>
    <row r="133" spans="1:11" x14ac:dyDescent="0.3">
      <c r="A133" t="s">
        <v>610</v>
      </c>
      <c r="B133" s="73" t="s">
        <v>611</v>
      </c>
      <c r="C133">
        <v>143</v>
      </c>
      <c r="D133">
        <v>86</v>
      </c>
      <c r="E133">
        <v>195</v>
      </c>
      <c r="F133">
        <v>5</v>
      </c>
      <c r="G133">
        <v>5</v>
      </c>
      <c r="H133">
        <v>5</v>
      </c>
      <c r="I133">
        <v>5</v>
      </c>
      <c r="J133">
        <v>5</v>
      </c>
      <c r="K133">
        <v>18182</v>
      </c>
    </row>
    <row r="134" spans="1:11" x14ac:dyDescent="0.3">
      <c r="A134" t="s">
        <v>612</v>
      </c>
      <c r="B134" s="73" t="s">
        <v>613</v>
      </c>
      <c r="C134">
        <v>44</v>
      </c>
      <c r="D134">
        <v>37</v>
      </c>
      <c r="E134">
        <v>78</v>
      </c>
      <c r="F134">
        <v>5</v>
      </c>
      <c r="G134">
        <v>0</v>
      </c>
      <c r="H134">
        <v>0</v>
      </c>
      <c r="I134">
        <v>5</v>
      </c>
      <c r="J134">
        <v>0</v>
      </c>
      <c r="K134">
        <v>9417</v>
      </c>
    </row>
    <row r="135" spans="1:11" x14ac:dyDescent="0.3">
      <c r="A135" t="s">
        <v>614</v>
      </c>
      <c r="B135" s="73" t="s">
        <v>615</v>
      </c>
      <c r="C135">
        <v>375</v>
      </c>
      <c r="D135">
        <v>273</v>
      </c>
      <c r="E135">
        <v>615</v>
      </c>
      <c r="F135">
        <v>29</v>
      </c>
      <c r="G135">
        <v>0</v>
      </c>
      <c r="H135">
        <v>0</v>
      </c>
      <c r="I135">
        <v>5</v>
      </c>
      <c r="J135">
        <v>0</v>
      </c>
      <c r="K135">
        <v>79584</v>
      </c>
    </row>
    <row r="136" spans="1:11" x14ac:dyDescent="0.3">
      <c r="A136" t="s">
        <v>616</v>
      </c>
      <c r="B136" s="73" t="s">
        <v>617</v>
      </c>
      <c r="C136">
        <v>1157</v>
      </c>
      <c r="D136">
        <v>1034</v>
      </c>
      <c r="E136">
        <v>1980</v>
      </c>
      <c r="F136">
        <v>42</v>
      </c>
      <c r="G136">
        <v>85</v>
      </c>
      <c r="H136">
        <v>10</v>
      </c>
      <c r="I136">
        <v>54</v>
      </c>
      <c r="J136">
        <v>10</v>
      </c>
      <c r="K136">
        <v>237573</v>
      </c>
    </row>
    <row r="137" spans="1:11" x14ac:dyDescent="0.3">
      <c r="A137" t="s">
        <v>618</v>
      </c>
      <c r="B137" s="73" t="s">
        <v>619</v>
      </c>
      <c r="C137">
        <v>46</v>
      </c>
      <c r="D137">
        <v>127</v>
      </c>
      <c r="E137">
        <v>113</v>
      </c>
      <c r="F137">
        <v>54</v>
      </c>
      <c r="G137">
        <v>5</v>
      </c>
      <c r="H137">
        <v>0</v>
      </c>
      <c r="I137">
        <v>0</v>
      </c>
      <c r="J137">
        <v>5</v>
      </c>
      <c r="K137">
        <v>15098</v>
      </c>
    </row>
    <row r="138" spans="1:11" x14ac:dyDescent="0.3">
      <c r="A138" t="s">
        <v>620</v>
      </c>
      <c r="B138" s="73" t="s">
        <v>621</v>
      </c>
      <c r="C138">
        <v>5</v>
      </c>
      <c r="D138">
        <v>5</v>
      </c>
      <c r="E138">
        <v>14</v>
      </c>
      <c r="F138">
        <v>5</v>
      </c>
      <c r="G138">
        <v>0</v>
      </c>
      <c r="H138">
        <v>0</v>
      </c>
      <c r="I138">
        <v>0</v>
      </c>
      <c r="J138">
        <v>0</v>
      </c>
      <c r="K138">
        <v>2732</v>
      </c>
    </row>
    <row r="139" spans="1:11" x14ac:dyDescent="0.3">
      <c r="A139" t="s">
        <v>622</v>
      </c>
      <c r="B139" s="73" t="s">
        <v>623</v>
      </c>
      <c r="C139">
        <v>98</v>
      </c>
      <c r="D139">
        <v>126</v>
      </c>
      <c r="E139">
        <v>162</v>
      </c>
      <c r="F139">
        <v>48</v>
      </c>
      <c r="G139">
        <v>5</v>
      </c>
      <c r="H139">
        <v>0</v>
      </c>
      <c r="I139">
        <v>5</v>
      </c>
      <c r="J139">
        <v>5</v>
      </c>
      <c r="K139">
        <v>14316</v>
      </c>
    </row>
    <row r="140" spans="1:11" x14ac:dyDescent="0.3">
      <c r="A140" t="s">
        <v>624</v>
      </c>
      <c r="B140" s="73" t="s">
        <v>625</v>
      </c>
      <c r="C140">
        <v>72</v>
      </c>
      <c r="D140">
        <v>96</v>
      </c>
      <c r="E140">
        <v>133</v>
      </c>
      <c r="F140">
        <v>5</v>
      </c>
      <c r="G140">
        <v>29</v>
      </c>
      <c r="H140">
        <v>5</v>
      </c>
      <c r="I140">
        <v>5</v>
      </c>
      <c r="J140">
        <v>0</v>
      </c>
      <c r="K140">
        <v>36086</v>
      </c>
    </row>
    <row r="141" spans="1:11" x14ac:dyDescent="0.3">
      <c r="A141" t="s">
        <v>626</v>
      </c>
      <c r="B141" s="73" t="s">
        <v>627</v>
      </c>
      <c r="C141">
        <v>217</v>
      </c>
      <c r="D141">
        <v>207</v>
      </c>
      <c r="E141">
        <v>376</v>
      </c>
      <c r="F141">
        <v>22</v>
      </c>
      <c r="G141">
        <v>16</v>
      </c>
      <c r="H141">
        <v>5</v>
      </c>
      <c r="I141">
        <v>5</v>
      </c>
      <c r="J141">
        <v>5</v>
      </c>
      <c r="K141">
        <v>56811</v>
      </c>
    </row>
    <row r="142" spans="1:11" x14ac:dyDescent="0.3">
      <c r="A142" t="s">
        <v>628</v>
      </c>
      <c r="B142" s="73" t="s">
        <v>629</v>
      </c>
      <c r="C142">
        <v>28</v>
      </c>
      <c r="D142">
        <v>32</v>
      </c>
      <c r="E142">
        <v>53</v>
      </c>
      <c r="F142">
        <v>5</v>
      </c>
      <c r="G142">
        <v>0</v>
      </c>
      <c r="H142">
        <v>0</v>
      </c>
      <c r="I142">
        <v>5</v>
      </c>
      <c r="J142">
        <v>5</v>
      </c>
      <c r="K142">
        <v>7695</v>
      </c>
    </row>
    <row r="143" spans="1:11" x14ac:dyDescent="0.3">
      <c r="A143" t="s">
        <v>630</v>
      </c>
      <c r="B143" s="73" t="s">
        <v>631</v>
      </c>
      <c r="C143">
        <v>791</v>
      </c>
      <c r="D143">
        <v>840</v>
      </c>
      <c r="E143">
        <v>1297</v>
      </c>
      <c r="F143">
        <v>137</v>
      </c>
      <c r="G143">
        <v>159</v>
      </c>
      <c r="H143">
        <v>27</v>
      </c>
      <c r="I143">
        <v>5</v>
      </c>
      <c r="J143">
        <v>10</v>
      </c>
      <c r="K143">
        <v>234850</v>
      </c>
    </row>
    <row r="144" spans="1:11" x14ac:dyDescent="0.3">
      <c r="A144" t="s">
        <v>1</v>
      </c>
      <c r="B144" s="73" t="s">
        <v>632</v>
      </c>
      <c r="C144">
        <v>3525</v>
      </c>
      <c r="D144">
        <v>3838</v>
      </c>
      <c r="E144">
        <v>5597</v>
      </c>
      <c r="F144">
        <v>745</v>
      </c>
      <c r="G144">
        <v>526</v>
      </c>
      <c r="H144">
        <v>186</v>
      </c>
      <c r="I144">
        <v>263</v>
      </c>
      <c r="J144">
        <v>81</v>
      </c>
      <c r="K144">
        <v>607875</v>
      </c>
    </row>
    <row r="145" spans="1:11" x14ac:dyDescent="0.3">
      <c r="A145" t="s">
        <v>633</v>
      </c>
      <c r="B145" s="73" t="s">
        <v>634</v>
      </c>
      <c r="C145">
        <v>499</v>
      </c>
      <c r="D145">
        <v>554</v>
      </c>
      <c r="E145">
        <v>860</v>
      </c>
      <c r="F145">
        <v>59</v>
      </c>
      <c r="G145">
        <v>77</v>
      </c>
      <c r="H145">
        <v>15</v>
      </c>
      <c r="I145">
        <v>20</v>
      </c>
      <c r="J145">
        <v>15</v>
      </c>
      <c r="K145">
        <v>140750</v>
      </c>
    </row>
    <row r="146" spans="1:11" x14ac:dyDescent="0.3">
      <c r="A146" t="s">
        <v>635</v>
      </c>
      <c r="B146" s="73" t="s">
        <v>636</v>
      </c>
      <c r="C146">
        <v>149</v>
      </c>
      <c r="D146">
        <v>165</v>
      </c>
      <c r="E146">
        <v>259</v>
      </c>
      <c r="F146">
        <v>12</v>
      </c>
      <c r="G146">
        <v>35</v>
      </c>
      <c r="H146">
        <v>0</v>
      </c>
      <c r="I146">
        <v>5</v>
      </c>
      <c r="J146">
        <v>5</v>
      </c>
      <c r="K146">
        <v>32039</v>
      </c>
    </row>
    <row r="147" spans="1:11" x14ac:dyDescent="0.3">
      <c r="A147" t="s">
        <v>637</v>
      </c>
      <c r="B147" s="73" t="s">
        <v>638</v>
      </c>
      <c r="C147">
        <v>727</v>
      </c>
      <c r="D147">
        <v>891</v>
      </c>
      <c r="E147">
        <v>1283</v>
      </c>
      <c r="F147">
        <v>43</v>
      </c>
      <c r="G147">
        <v>238</v>
      </c>
      <c r="H147">
        <v>5</v>
      </c>
      <c r="I147">
        <v>33</v>
      </c>
      <c r="J147">
        <v>20</v>
      </c>
      <c r="K147">
        <v>174304</v>
      </c>
    </row>
    <row r="148" spans="1:11" x14ac:dyDescent="0.3">
      <c r="A148" t="s">
        <v>639</v>
      </c>
      <c r="B148" s="73" t="s">
        <v>640</v>
      </c>
      <c r="C148">
        <v>459</v>
      </c>
      <c r="D148">
        <v>484</v>
      </c>
      <c r="E148">
        <v>739</v>
      </c>
      <c r="F148">
        <v>51</v>
      </c>
      <c r="G148">
        <v>78</v>
      </c>
      <c r="H148">
        <v>27</v>
      </c>
      <c r="I148">
        <v>35</v>
      </c>
      <c r="J148">
        <v>10</v>
      </c>
      <c r="K148">
        <v>73699</v>
      </c>
    </row>
    <row r="149" spans="1:11" x14ac:dyDescent="0.3">
      <c r="A149" t="s">
        <v>641</v>
      </c>
      <c r="B149" s="73" t="s">
        <v>642</v>
      </c>
      <c r="C149">
        <v>276</v>
      </c>
      <c r="D149">
        <v>311</v>
      </c>
      <c r="E149">
        <v>467</v>
      </c>
      <c r="F149">
        <v>26</v>
      </c>
      <c r="G149">
        <v>70</v>
      </c>
      <c r="H149">
        <v>14</v>
      </c>
      <c r="I149">
        <v>5</v>
      </c>
      <c r="J149">
        <v>5</v>
      </c>
      <c r="K149">
        <v>63522</v>
      </c>
    </row>
    <row r="150" spans="1:11" x14ac:dyDescent="0.3">
      <c r="A150" t="s">
        <v>643</v>
      </c>
      <c r="B150" s="73" t="s">
        <v>644</v>
      </c>
      <c r="C150">
        <v>1011</v>
      </c>
      <c r="D150">
        <v>928</v>
      </c>
      <c r="E150">
        <v>1649</v>
      </c>
      <c r="F150">
        <v>88</v>
      </c>
      <c r="G150">
        <v>107</v>
      </c>
      <c r="H150">
        <v>76</v>
      </c>
      <c r="I150">
        <v>35</v>
      </c>
      <c r="J150">
        <v>25</v>
      </c>
      <c r="K150">
        <v>210743</v>
      </c>
    </row>
    <row r="151" spans="1:11" x14ac:dyDescent="0.3">
      <c r="A151" t="s">
        <v>645</v>
      </c>
      <c r="B151" s="73" t="s">
        <v>646</v>
      </c>
      <c r="C151">
        <v>249</v>
      </c>
      <c r="D151">
        <v>275</v>
      </c>
      <c r="E151">
        <v>418</v>
      </c>
      <c r="F151">
        <v>48</v>
      </c>
      <c r="G151">
        <v>24</v>
      </c>
      <c r="H151">
        <v>10</v>
      </c>
      <c r="I151">
        <v>16</v>
      </c>
      <c r="J151">
        <v>10</v>
      </c>
      <c r="K151">
        <v>52170</v>
      </c>
    </row>
    <row r="152" spans="1:11" x14ac:dyDescent="0.3">
      <c r="A152" t="s">
        <v>647</v>
      </c>
      <c r="B152" s="73" t="s">
        <v>648</v>
      </c>
      <c r="C152">
        <v>323</v>
      </c>
      <c r="D152">
        <v>324</v>
      </c>
      <c r="E152">
        <v>472</v>
      </c>
      <c r="F152">
        <v>108</v>
      </c>
      <c r="G152">
        <v>52</v>
      </c>
      <c r="H152">
        <v>10</v>
      </c>
      <c r="I152">
        <v>5</v>
      </c>
      <c r="J152">
        <v>10</v>
      </c>
      <c r="K152">
        <v>77766</v>
      </c>
    </row>
    <row r="153" spans="1:11" x14ac:dyDescent="0.3">
      <c r="A153" t="s">
        <v>649</v>
      </c>
      <c r="B153" s="73" t="s">
        <v>650</v>
      </c>
      <c r="C153">
        <v>40</v>
      </c>
      <c r="D153">
        <v>30</v>
      </c>
      <c r="E153">
        <v>68</v>
      </c>
      <c r="F153">
        <v>5</v>
      </c>
      <c r="G153">
        <v>0</v>
      </c>
      <c r="H153">
        <v>0</v>
      </c>
      <c r="I153">
        <v>0</v>
      </c>
      <c r="J153">
        <v>0</v>
      </c>
      <c r="K153">
        <v>8893</v>
      </c>
    </row>
    <row r="154" spans="1:11" x14ac:dyDescent="0.3">
      <c r="A154" t="s">
        <v>651</v>
      </c>
      <c r="B154" s="73" t="s">
        <v>652</v>
      </c>
      <c r="C154">
        <v>42</v>
      </c>
      <c r="D154">
        <v>54</v>
      </c>
      <c r="E154">
        <v>74</v>
      </c>
      <c r="F154">
        <v>5</v>
      </c>
      <c r="G154">
        <v>5</v>
      </c>
      <c r="H154">
        <v>5</v>
      </c>
      <c r="I154">
        <v>5</v>
      </c>
      <c r="J154">
        <v>5</v>
      </c>
      <c r="K154">
        <v>12559</v>
      </c>
    </row>
    <row r="155" spans="1:11" x14ac:dyDescent="0.3">
      <c r="A155" t="s">
        <v>653</v>
      </c>
      <c r="B155" s="73" t="s">
        <v>654</v>
      </c>
      <c r="C155">
        <v>63</v>
      </c>
      <c r="D155">
        <v>180</v>
      </c>
      <c r="E155">
        <v>145</v>
      </c>
      <c r="F155">
        <v>80</v>
      </c>
      <c r="G155">
        <v>11</v>
      </c>
      <c r="H155">
        <v>0</v>
      </c>
      <c r="I155">
        <v>5</v>
      </c>
      <c r="J155">
        <v>5</v>
      </c>
      <c r="K155">
        <v>26281</v>
      </c>
    </row>
    <row r="156" spans="1:11" x14ac:dyDescent="0.3">
      <c r="A156" t="s">
        <v>655</v>
      </c>
      <c r="B156" s="73" t="s">
        <v>656</v>
      </c>
      <c r="C156">
        <v>112</v>
      </c>
      <c r="D156">
        <v>65</v>
      </c>
      <c r="E156">
        <v>171</v>
      </c>
      <c r="F156">
        <v>5</v>
      </c>
      <c r="G156">
        <v>0</v>
      </c>
      <c r="H156">
        <v>0</v>
      </c>
      <c r="I156">
        <v>5</v>
      </c>
      <c r="J156">
        <v>0</v>
      </c>
      <c r="K156">
        <v>18344</v>
      </c>
    </row>
    <row r="157" spans="1:11" x14ac:dyDescent="0.3">
      <c r="A157" t="s">
        <v>657</v>
      </c>
      <c r="B157" s="73" t="s">
        <v>658</v>
      </c>
      <c r="C157">
        <v>130</v>
      </c>
      <c r="D157">
        <v>78</v>
      </c>
      <c r="E157">
        <v>169</v>
      </c>
      <c r="F157">
        <v>26</v>
      </c>
      <c r="G157">
        <v>5</v>
      </c>
      <c r="H157">
        <v>0</v>
      </c>
      <c r="I157">
        <v>5</v>
      </c>
      <c r="J157">
        <v>0</v>
      </c>
      <c r="K157">
        <v>12122</v>
      </c>
    </row>
    <row r="158" spans="1:11" x14ac:dyDescent="0.3">
      <c r="A158" t="s">
        <v>659</v>
      </c>
      <c r="B158" s="73" t="s">
        <v>660</v>
      </c>
      <c r="C158">
        <v>60</v>
      </c>
      <c r="D158">
        <v>59</v>
      </c>
      <c r="E158">
        <v>97</v>
      </c>
      <c r="F158">
        <v>13</v>
      </c>
      <c r="G158">
        <v>5</v>
      </c>
      <c r="H158">
        <v>5</v>
      </c>
      <c r="I158">
        <v>5</v>
      </c>
      <c r="J158">
        <v>0</v>
      </c>
      <c r="K158">
        <v>13481</v>
      </c>
    </row>
    <row r="159" spans="1:11" x14ac:dyDescent="0.3">
      <c r="A159" t="s">
        <v>661</v>
      </c>
      <c r="B159" s="73" t="s">
        <v>662</v>
      </c>
      <c r="C159">
        <v>52</v>
      </c>
      <c r="D159">
        <v>43</v>
      </c>
      <c r="E159">
        <v>90</v>
      </c>
      <c r="F159">
        <v>5</v>
      </c>
      <c r="G159">
        <v>0</v>
      </c>
      <c r="H159">
        <v>0</v>
      </c>
      <c r="I159">
        <v>0</v>
      </c>
      <c r="J159">
        <v>0</v>
      </c>
      <c r="K159">
        <v>7654</v>
      </c>
    </row>
    <row r="160" spans="1:11" x14ac:dyDescent="0.3">
      <c r="A160" t="s">
        <v>663</v>
      </c>
      <c r="B160" s="73" t="s">
        <v>664</v>
      </c>
      <c r="C160">
        <v>48</v>
      </c>
      <c r="D160">
        <v>28</v>
      </c>
      <c r="E160">
        <v>75</v>
      </c>
      <c r="F160">
        <v>5</v>
      </c>
      <c r="G160">
        <v>0</v>
      </c>
      <c r="H160">
        <v>0</v>
      </c>
      <c r="I160">
        <v>0</v>
      </c>
      <c r="J160">
        <v>0</v>
      </c>
      <c r="K160">
        <v>10016</v>
      </c>
    </row>
    <row r="161" spans="1:11" x14ac:dyDescent="0.3">
      <c r="A161" t="s">
        <v>665</v>
      </c>
      <c r="B161" s="73" t="s">
        <v>666</v>
      </c>
      <c r="C161">
        <v>40</v>
      </c>
      <c r="D161">
        <v>46</v>
      </c>
      <c r="E161">
        <v>81</v>
      </c>
      <c r="F161">
        <v>5</v>
      </c>
      <c r="G161">
        <v>0</v>
      </c>
      <c r="H161">
        <v>0</v>
      </c>
      <c r="I161">
        <v>5</v>
      </c>
      <c r="J161">
        <v>0</v>
      </c>
      <c r="K161">
        <v>20207</v>
      </c>
    </row>
    <row r="162" spans="1:11" x14ac:dyDescent="0.3">
      <c r="A162" t="s">
        <v>667</v>
      </c>
      <c r="B162" s="73" t="s">
        <v>668</v>
      </c>
      <c r="C162">
        <v>432</v>
      </c>
      <c r="D162">
        <v>313</v>
      </c>
      <c r="E162">
        <v>648</v>
      </c>
      <c r="F162">
        <v>60</v>
      </c>
      <c r="G162">
        <v>18</v>
      </c>
      <c r="H162">
        <v>0</v>
      </c>
      <c r="I162">
        <v>15</v>
      </c>
      <c r="J162">
        <v>5</v>
      </c>
      <c r="K162">
        <v>68896</v>
      </c>
    </row>
    <row r="163" spans="1:11" x14ac:dyDescent="0.3">
      <c r="A163" t="s">
        <v>669</v>
      </c>
      <c r="B163" s="73" t="s">
        <v>670</v>
      </c>
      <c r="C163">
        <v>103</v>
      </c>
      <c r="D163">
        <v>71</v>
      </c>
      <c r="E163">
        <v>168</v>
      </c>
      <c r="F163">
        <v>5</v>
      </c>
      <c r="G163">
        <v>0</v>
      </c>
      <c r="H163">
        <v>0</v>
      </c>
      <c r="I163">
        <v>5</v>
      </c>
      <c r="J163">
        <v>0</v>
      </c>
      <c r="K163">
        <v>14170</v>
      </c>
    </row>
    <row r="164" spans="1:11" x14ac:dyDescent="0.3">
      <c r="A164" t="s">
        <v>671</v>
      </c>
      <c r="B164" s="73" t="s">
        <v>672</v>
      </c>
      <c r="C164">
        <v>644</v>
      </c>
      <c r="D164">
        <v>549</v>
      </c>
      <c r="E164">
        <v>1007</v>
      </c>
      <c r="F164">
        <v>96</v>
      </c>
      <c r="G164">
        <v>48</v>
      </c>
      <c r="H164">
        <v>5</v>
      </c>
      <c r="I164">
        <v>28</v>
      </c>
      <c r="J164">
        <v>5</v>
      </c>
      <c r="K164">
        <v>95115</v>
      </c>
    </row>
    <row r="165" spans="1:11" x14ac:dyDescent="0.3">
      <c r="A165" t="s">
        <v>673</v>
      </c>
      <c r="B165" s="73" t="s">
        <v>674</v>
      </c>
      <c r="C165">
        <v>864</v>
      </c>
      <c r="D165">
        <v>1134</v>
      </c>
      <c r="E165">
        <v>1448</v>
      </c>
      <c r="F165">
        <v>84</v>
      </c>
      <c r="G165">
        <v>339</v>
      </c>
      <c r="H165">
        <v>91</v>
      </c>
      <c r="I165">
        <v>15</v>
      </c>
      <c r="J165">
        <v>24</v>
      </c>
      <c r="K165">
        <v>192216</v>
      </c>
    </row>
    <row r="166" spans="1:11" x14ac:dyDescent="0.3">
      <c r="A166" t="s">
        <v>675</v>
      </c>
      <c r="B166" s="73" t="s">
        <v>676</v>
      </c>
      <c r="C166">
        <v>38</v>
      </c>
      <c r="D166">
        <v>55</v>
      </c>
      <c r="E166">
        <v>82</v>
      </c>
      <c r="F166">
        <v>5</v>
      </c>
      <c r="G166">
        <v>5</v>
      </c>
      <c r="H166">
        <v>0</v>
      </c>
      <c r="I166">
        <v>0</v>
      </c>
      <c r="J166">
        <v>5</v>
      </c>
      <c r="K166">
        <v>17353</v>
      </c>
    </row>
    <row r="167" spans="1:11" x14ac:dyDescent="0.3">
      <c r="A167" t="s">
        <v>677</v>
      </c>
      <c r="B167" s="73" t="s">
        <v>678</v>
      </c>
      <c r="C167">
        <v>398</v>
      </c>
      <c r="D167">
        <v>417</v>
      </c>
      <c r="E167">
        <v>697</v>
      </c>
      <c r="F167">
        <v>55</v>
      </c>
      <c r="G167">
        <v>38</v>
      </c>
      <c r="H167">
        <v>0</v>
      </c>
      <c r="I167">
        <v>10</v>
      </c>
      <c r="J167">
        <v>10</v>
      </c>
      <c r="K167">
        <v>81770</v>
      </c>
    </row>
    <row r="168" spans="1:11" x14ac:dyDescent="0.3">
      <c r="A168" t="s">
        <v>679</v>
      </c>
      <c r="B168" s="73" t="s">
        <v>680</v>
      </c>
      <c r="C168">
        <v>98</v>
      </c>
      <c r="D168">
        <v>122</v>
      </c>
      <c r="E168">
        <v>181</v>
      </c>
      <c r="F168">
        <v>5</v>
      </c>
      <c r="G168">
        <v>29</v>
      </c>
      <c r="H168">
        <v>0</v>
      </c>
      <c r="I168">
        <v>5</v>
      </c>
      <c r="J168">
        <v>0</v>
      </c>
      <c r="K168">
        <v>26090</v>
      </c>
    </row>
    <row r="169" spans="1:11" x14ac:dyDescent="0.3">
      <c r="A169" t="s">
        <v>681</v>
      </c>
      <c r="B169" s="73" t="s">
        <v>682</v>
      </c>
      <c r="C169">
        <v>45</v>
      </c>
      <c r="D169">
        <v>28</v>
      </c>
      <c r="E169">
        <v>68</v>
      </c>
      <c r="F169">
        <v>5</v>
      </c>
      <c r="G169">
        <v>0</v>
      </c>
      <c r="H169">
        <v>0</v>
      </c>
      <c r="I169">
        <v>5</v>
      </c>
      <c r="J169">
        <v>5</v>
      </c>
      <c r="K169">
        <v>19147</v>
      </c>
    </row>
    <row r="170" spans="1:11" x14ac:dyDescent="0.3">
      <c r="A170" t="s">
        <v>683</v>
      </c>
      <c r="B170" s="73" t="s">
        <v>684</v>
      </c>
      <c r="C170">
        <v>459</v>
      </c>
      <c r="D170">
        <v>435</v>
      </c>
      <c r="E170">
        <v>779</v>
      </c>
      <c r="F170">
        <v>46</v>
      </c>
      <c r="G170">
        <v>33</v>
      </c>
      <c r="H170">
        <v>5</v>
      </c>
      <c r="I170">
        <v>33</v>
      </c>
      <c r="J170">
        <v>5</v>
      </c>
      <c r="K170">
        <v>83731</v>
      </c>
    </row>
    <row r="171" spans="1:11" x14ac:dyDescent="0.3">
      <c r="A171" t="s">
        <v>685</v>
      </c>
      <c r="B171" s="73" t="s">
        <v>686</v>
      </c>
      <c r="C171">
        <v>302</v>
      </c>
      <c r="D171">
        <v>358</v>
      </c>
      <c r="E171">
        <v>548</v>
      </c>
      <c r="F171">
        <v>27</v>
      </c>
      <c r="G171">
        <v>32</v>
      </c>
      <c r="H171">
        <v>39</v>
      </c>
      <c r="I171">
        <v>16</v>
      </c>
      <c r="J171">
        <v>5</v>
      </c>
      <c r="K171">
        <v>73174</v>
      </c>
    </row>
    <row r="172" spans="1:11" x14ac:dyDescent="0.3">
      <c r="A172" t="s">
        <v>687</v>
      </c>
      <c r="B172" s="73" t="s">
        <v>688</v>
      </c>
      <c r="C172">
        <v>75</v>
      </c>
      <c r="D172">
        <v>100</v>
      </c>
      <c r="E172">
        <v>145</v>
      </c>
      <c r="F172">
        <v>11</v>
      </c>
      <c r="G172">
        <v>14</v>
      </c>
      <c r="H172">
        <v>5</v>
      </c>
      <c r="I172">
        <v>5</v>
      </c>
      <c r="J172">
        <v>5</v>
      </c>
      <c r="K172">
        <v>42466</v>
      </c>
    </row>
    <row r="173" spans="1:11" x14ac:dyDescent="0.3">
      <c r="A173" t="s">
        <v>689</v>
      </c>
      <c r="B173" s="73" t="s">
        <v>690</v>
      </c>
      <c r="C173">
        <v>228</v>
      </c>
      <c r="D173">
        <v>226</v>
      </c>
      <c r="E173">
        <v>395</v>
      </c>
      <c r="F173">
        <v>23</v>
      </c>
      <c r="G173">
        <v>20</v>
      </c>
      <c r="H173">
        <v>0</v>
      </c>
      <c r="I173">
        <v>5</v>
      </c>
      <c r="J173">
        <v>5</v>
      </c>
      <c r="K173">
        <v>54197</v>
      </c>
    </row>
    <row r="174" spans="1:11" x14ac:dyDescent="0.3">
      <c r="A174" t="s">
        <v>691</v>
      </c>
      <c r="B174" s="73" t="s">
        <v>692</v>
      </c>
      <c r="C174">
        <v>55</v>
      </c>
      <c r="D174">
        <v>41</v>
      </c>
      <c r="E174">
        <v>93</v>
      </c>
      <c r="F174">
        <v>5</v>
      </c>
      <c r="G174">
        <v>0</v>
      </c>
      <c r="H174">
        <v>0</v>
      </c>
      <c r="I174">
        <v>0</v>
      </c>
      <c r="J174">
        <v>0</v>
      </c>
      <c r="K174">
        <v>8255</v>
      </c>
    </row>
    <row r="175" spans="1:11" x14ac:dyDescent="0.3">
      <c r="A175" t="s">
        <v>693</v>
      </c>
      <c r="B175" s="73" t="s">
        <v>694</v>
      </c>
      <c r="C175">
        <v>55</v>
      </c>
      <c r="D175">
        <v>33</v>
      </c>
      <c r="E175">
        <v>78</v>
      </c>
      <c r="F175">
        <v>5</v>
      </c>
      <c r="G175">
        <v>0</v>
      </c>
      <c r="H175">
        <v>0</v>
      </c>
      <c r="I175">
        <v>5</v>
      </c>
      <c r="J175">
        <v>5</v>
      </c>
      <c r="K175">
        <v>10669</v>
      </c>
    </row>
    <row r="176" spans="1:11" x14ac:dyDescent="0.3">
      <c r="A176" t="s">
        <v>695</v>
      </c>
      <c r="B176" s="73" t="s">
        <v>696</v>
      </c>
      <c r="C176">
        <v>516</v>
      </c>
      <c r="D176">
        <v>608</v>
      </c>
      <c r="E176">
        <v>983</v>
      </c>
      <c r="F176">
        <v>92</v>
      </c>
      <c r="G176">
        <v>24</v>
      </c>
      <c r="H176">
        <v>0</v>
      </c>
      <c r="I176">
        <v>27</v>
      </c>
      <c r="J176">
        <v>10</v>
      </c>
      <c r="K176">
        <v>199845</v>
      </c>
    </row>
    <row r="177" spans="1:11" x14ac:dyDescent="0.3">
      <c r="A177" t="s">
        <v>697</v>
      </c>
      <c r="B177" s="73" t="s">
        <v>698</v>
      </c>
      <c r="C177">
        <v>467</v>
      </c>
      <c r="D177">
        <v>353</v>
      </c>
      <c r="E177">
        <v>775</v>
      </c>
      <c r="F177">
        <v>21</v>
      </c>
      <c r="G177">
        <v>5</v>
      </c>
      <c r="H177">
        <v>0</v>
      </c>
      <c r="I177">
        <v>14</v>
      </c>
      <c r="J177">
        <v>5</v>
      </c>
      <c r="K177">
        <v>74390</v>
      </c>
    </row>
    <row r="178" spans="1:11" x14ac:dyDescent="0.3">
      <c r="A178" t="s">
        <v>699</v>
      </c>
      <c r="B178" s="73" t="s">
        <v>700</v>
      </c>
      <c r="C178">
        <v>23</v>
      </c>
      <c r="D178">
        <v>15</v>
      </c>
      <c r="E178">
        <v>38</v>
      </c>
      <c r="F178">
        <v>0</v>
      </c>
      <c r="G178">
        <v>0</v>
      </c>
      <c r="H178">
        <v>0</v>
      </c>
      <c r="I178">
        <v>0</v>
      </c>
      <c r="J178">
        <v>0</v>
      </c>
      <c r="K178">
        <v>7258</v>
      </c>
    </row>
    <row r="179" spans="1:11" x14ac:dyDescent="0.3">
      <c r="A179" t="s">
        <v>701</v>
      </c>
      <c r="B179" s="73" t="s">
        <v>702</v>
      </c>
      <c r="C179">
        <v>313</v>
      </c>
      <c r="D179">
        <v>129</v>
      </c>
      <c r="E179">
        <v>401</v>
      </c>
      <c r="F179">
        <v>5</v>
      </c>
      <c r="G179">
        <v>14</v>
      </c>
      <c r="H179">
        <v>15</v>
      </c>
      <c r="I179">
        <v>5</v>
      </c>
      <c r="J179">
        <v>5</v>
      </c>
      <c r="K179">
        <v>24321</v>
      </c>
    </row>
    <row r="180" spans="1:11" x14ac:dyDescent="0.3">
      <c r="A180" t="s">
        <v>703</v>
      </c>
      <c r="B180" s="73" t="s">
        <v>704</v>
      </c>
      <c r="C180">
        <v>170</v>
      </c>
      <c r="D180">
        <v>117</v>
      </c>
      <c r="E180">
        <v>263</v>
      </c>
      <c r="F180">
        <v>11</v>
      </c>
      <c r="G180">
        <v>5</v>
      </c>
      <c r="H180">
        <v>0</v>
      </c>
      <c r="I180">
        <v>5</v>
      </c>
      <c r="J180">
        <v>5</v>
      </c>
      <c r="K180">
        <v>26323</v>
      </c>
    </row>
    <row r="181" spans="1:11" x14ac:dyDescent="0.3">
      <c r="A181" t="s">
        <v>705</v>
      </c>
      <c r="B181" s="73" t="s">
        <v>706</v>
      </c>
      <c r="C181">
        <v>5</v>
      </c>
      <c r="D181">
        <v>5</v>
      </c>
      <c r="E181">
        <v>5</v>
      </c>
      <c r="F181">
        <v>0</v>
      </c>
      <c r="G181">
        <v>0</v>
      </c>
      <c r="H181">
        <v>0</v>
      </c>
      <c r="I181">
        <v>0</v>
      </c>
      <c r="J181">
        <v>0</v>
      </c>
      <c r="K181">
        <v>5137</v>
      </c>
    </row>
    <row r="182" spans="1:11" x14ac:dyDescent="0.3">
      <c r="A182" t="s">
        <v>707</v>
      </c>
      <c r="B182" s="73" t="s">
        <v>708</v>
      </c>
      <c r="C182">
        <v>360</v>
      </c>
      <c r="D182">
        <v>340</v>
      </c>
      <c r="E182">
        <v>615</v>
      </c>
      <c r="F182">
        <v>40</v>
      </c>
      <c r="G182">
        <v>25</v>
      </c>
      <c r="H182">
        <v>5</v>
      </c>
      <c r="I182">
        <v>10</v>
      </c>
      <c r="J182">
        <v>5</v>
      </c>
      <c r="K182">
        <v>97327</v>
      </c>
    </row>
    <row r="183" spans="1:11" x14ac:dyDescent="0.3">
      <c r="A183" t="s">
        <v>709</v>
      </c>
      <c r="B183" s="73" t="s">
        <v>710</v>
      </c>
      <c r="C183">
        <v>199</v>
      </c>
      <c r="D183">
        <v>205</v>
      </c>
      <c r="E183">
        <v>313</v>
      </c>
      <c r="F183">
        <v>5</v>
      </c>
      <c r="G183">
        <v>66</v>
      </c>
      <c r="H183">
        <v>5</v>
      </c>
      <c r="I183">
        <v>14</v>
      </c>
      <c r="J183">
        <v>5</v>
      </c>
      <c r="K183">
        <v>29876</v>
      </c>
    </row>
    <row r="184" spans="1:11" x14ac:dyDescent="0.3">
      <c r="A184" t="s">
        <v>711</v>
      </c>
      <c r="B184" s="73" t="s">
        <v>712</v>
      </c>
      <c r="C184">
        <v>686</v>
      </c>
      <c r="D184">
        <v>723</v>
      </c>
      <c r="E184">
        <v>1128</v>
      </c>
      <c r="F184">
        <v>169</v>
      </c>
      <c r="G184">
        <v>54</v>
      </c>
      <c r="H184">
        <v>10</v>
      </c>
      <c r="I184">
        <v>34</v>
      </c>
      <c r="J184">
        <v>15</v>
      </c>
      <c r="K184">
        <v>108021</v>
      </c>
    </row>
    <row r="185" spans="1:11" x14ac:dyDescent="0.3">
      <c r="A185" t="s">
        <v>713</v>
      </c>
      <c r="B185" s="73" t="s">
        <v>714</v>
      </c>
      <c r="C185">
        <v>46</v>
      </c>
      <c r="D185">
        <v>45</v>
      </c>
      <c r="E185">
        <v>61</v>
      </c>
      <c r="F185">
        <v>15</v>
      </c>
      <c r="G185">
        <v>5</v>
      </c>
      <c r="H185">
        <v>0</v>
      </c>
      <c r="I185">
        <v>5</v>
      </c>
      <c r="J185">
        <v>5</v>
      </c>
      <c r="K185">
        <v>11872</v>
      </c>
    </row>
    <row r="186" spans="1:11" x14ac:dyDescent="0.3">
      <c r="A186" t="s">
        <v>715</v>
      </c>
      <c r="B186" s="73" t="s">
        <v>716</v>
      </c>
      <c r="C186">
        <v>1053</v>
      </c>
      <c r="D186">
        <v>702</v>
      </c>
      <c r="E186">
        <v>1606</v>
      </c>
      <c r="F186">
        <v>82</v>
      </c>
      <c r="G186">
        <v>40</v>
      </c>
      <c r="H186">
        <v>5</v>
      </c>
      <c r="I186">
        <v>30</v>
      </c>
      <c r="J186">
        <v>5</v>
      </c>
      <c r="K186">
        <v>277211</v>
      </c>
    </row>
    <row r="187" spans="1:11" x14ac:dyDescent="0.3">
      <c r="A187" t="s">
        <v>717</v>
      </c>
      <c r="B187" s="73" t="s">
        <v>718</v>
      </c>
      <c r="C187">
        <v>507</v>
      </c>
      <c r="D187">
        <v>506</v>
      </c>
      <c r="E187">
        <v>818</v>
      </c>
      <c r="F187">
        <v>22</v>
      </c>
      <c r="G187">
        <v>33</v>
      </c>
      <c r="H187">
        <v>110</v>
      </c>
      <c r="I187">
        <v>19</v>
      </c>
      <c r="J187">
        <v>11</v>
      </c>
      <c r="K187">
        <v>76581</v>
      </c>
    </row>
    <row r="188" spans="1:11" x14ac:dyDescent="0.3">
      <c r="A188" t="s">
        <v>719</v>
      </c>
      <c r="B188" s="73" t="s">
        <v>720</v>
      </c>
      <c r="C188">
        <v>13</v>
      </c>
      <c r="D188">
        <v>5</v>
      </c>
      <c r="E188">
        <v>17</v>
      </c>
      <c r="F188">
        <v>0</v>
      </c>
      <c r="G188">
        <v>0</v>
      </c>
      <c r="H188">
        <v>0</v>
      </c>
      <c r="I188">
        <v>0</v>
      </c>
      <c r="J188">
        <v>5</v>
      </c>
      <c r="K188">
        <v>1459</v>
      </c>
    </row>
    <row r="189" spans="1:11" x14ac:dyDescent="0.3">
      <c r="A189" t="s">
        <v>721</v>
      </c>
      <c r="B189" s="73" t="s">
        <v>722</v>
      </c>
      <c r="C189">
        <v>44</v>
      </c>
      <c r="D189">
        <v>54</v>
      </c>
      <c r="E189">
        <v>72</v>
      </c>
      <c r="F189">
        <v>25</v>
      </c>
      <c r="G189">
        <v>0</v>
      </c>
      <c r="H189">
        <v>0</v>
      </c>
      <c r="I189">
        <v>5</v>
      </c>
      <c r="J189">
        <v>0</v>
      </c>
      <c r="K189">
        <v>6547</v>
      </c>
    </row>
    <row r="190" spans="1:11" x14ac:dyDescent="0.3">
      <c r="A190" t="s">
        <v>723</v>
      </c>
      <c r="B190" s="73" t="s">
        <v>724</v>
      </c>
      <c r="C190">
        <v>508</v>
      </c>
      <c r="D190">
        <v>558</v>
      </c>
      <c r="E190">
        <v>861</v>
      </c>
      <c r="F190">
        <v>10</v>
      </c>
      <c r="G190">
        <v>78</v>
      </c>
      <c r="H190">
        <v>78</v>
      </c>
      <c r="I190">
        <v>25</v>
      </c>
      <c r="J190">
        <v>5</v>
      </c>
      <c r="K190">
        <v>118464</v>
      </c>
    </row>
    <row r="191" spans="1:11" x14ac:dyDescent="0.3">
      <c r="A191" t="s">
        <v>725</v>
      </c>
      <c r="B191" s="73" t="s">
        <v>726</v>
      </c>
      <c r="C191">
        <v>122</v>
      </c>
      <c r="D191">
        <v>98</v>
      </c>
      <c r="E191">
        <v>207</v>
      </c>
      <c r="F191">
        <v>5</v>
      </c>
      <c r="G191">
        <v>5</v>
      </c>
      <c r="H191">
        <v>0</v>
      </c>
      <c r="I191">
        <v>5</v>
      </c>
      <c r="J191">
        <v>0</v>
      </c>
      <c r="K191">
        <v>20727</v>
      </c>
    </row>
    <row r="192" spans="1:11" x14ac:dyDescent="0.3">
      <c r="A192" t="s">
        <v>727</v>
      </c>
      <c r="B192" s="73" t="s">
        <v>728</v>
      </c>
      <c r="C192">
        <v>79</v>
      </c>
      <c r="D192">
        <v>56</v>
      </c>
      <c r="E192">
        <v>129</v>
      </c>
      <c r="F192">
        <v>5</v>
      </c>
      <c r="G192">
        <v>0</v>
      </c>
      <c r="H192">
        <v>0</v>
      </c>
      <c r="I192">
        <v>0</v>
      </c>
      <c r="J192">
        <v>5</v>
      </c>
      <c r="K192">
        <v>17599</v>
      </c>
    </row>
    <row r="193" spans="1:11" x14ac:dyDescent="0.3">
      <c r="A193" t="s">
        <v>729</v>
      </c>
      <c r="B193" s="73" t="s">
        <v>730</v>
      </c>
      <c r="C193">
        <v>67</v>
      </c>
      <c r="D193">
        <v>64</v>
      </c>
      <c r="E193">
        <v>116</v>
      </c>
      <c r="F193">
        <v>5</v>
      </c>
      <c r="G193">
        <v>5</v>
      </c>
      <c r="H193">
        <v>0</v>
      </c>
      <c r="I193">
        <v>0</v>
      </c>
      <c r="J193">
        <v>5</v>
      </c>
      <c r="K193">
        <v>16163</v>
      </c>
    </row>
    <row r="194" spans="1:11" x14ac:dyDescent="0.3">
      <c r="A194" t="s">
        <v>731</v>
      </c>
      <c r="B194" s="73" t="s">
        <v>732</v>
      </c>
      <c r="C194">
        <v>97</v>
      </c>
      <c r="D194">
        <v>66</v>
      </c>
      <c r="E194">
        <v>159</v>
      </c>
      <c r="F194">
        <v>5</v>
      </c>
      <c r="G194">
        <v>0</v>
      </c>
      <c r="H194">
        <v>0</v>
      </c>
      <c r="I194">
        <v>5</v>
      </c>
      <c r="J194">
        <v>0</v>
      </c>
      <c r="K194">
        <v>20174</v>
      </c>
    </row>
    <row r="195" spans="1:11" x14ac:dyDescent="0.3">
      <c r="A195" t="s">
        <v>733</v>
      </c>
      <c r="B195" s="73" t="s">
        <v>734</v>
      </c>
      <c r="C195">
        <v>272</v>
      </c>
      <c r="D195">
        <v>248</v>
      </c>
      <c r="E195">
        <v>469</v>
      </c>
      <c r="F195">
        <v>11</v>
      </c>
      <c r="G195">
        <v>27</v>
      </c>
      <c r="H195">
        <v>0</v>
      </c>
      <c r="I195">
        <v>11</v>
      </c>
      <c r="J195">
        <v>5</v>
      </c>
      <c r="K195">
        <v>68748</v>
      </c>
    </row>
    <row r="196" spans="1:11" x14ac:dyDescent="0.3">
      <c r="A196" t="s">
        <v>735</v>
      </c>
      <c r="B196" s="73" t="s">
        <v>736</v>
      </c>
      <c r="C196">
        <v>185</v>
      </c>
      <c r="D196">
        <v>227</v>
      </c>
      <c r="E196">
        <v>276</v>
      </c>
      <c r="F196">
        <v>51</v>
      </c>
      <c r="G196">
        <v>30</v>
      </c>
      <c r="H196">
        <v>39</v>
      </c>
      <c r="I196">
        <v>5</v>
      </c>
      <c r="J196">
        <v>11</v>
      </c>
      <c r="K196">
        <v>40714</v>
      </c>
    </row>
    <row r="197" spans="1:11" x14ac:dyDescent="0.3">
      <c r="A197" t="s">
        <v>737</v>
      </c>
      <c r="B197" s="73" t="s">
        <v>738</v>
      </c>
      <c r="C197">
        <v>208</v>
      </c>
      <c r="D197">
        <v>291</v>
      </c>
      <c r="E197">
        <v>396</v>
      </c>
      <c r="F197">
        <v>5</v>
      </c>
      <c r="G197">
        <v>47</v>
      </c>
      <c r="H197">
        <v>37</v>
      </c>
      <c r="I197">
        <v>5</v>
      </c>
      <c r="J197">
        <v>5</v>
      </c>
      <c r="K197">
        <v>48704</v>
      </c>
    </row>
    <row r="198" spans="1:11" x14ac:dyDescent="0.3">
      <c r="A198" t="s">
        <v>739</v>
      </c>
      <c r="B198" s="73" t="s">
        <v>740</v>
      </c>
      <c r="C198">
        <v>44</v>
      </c>
      <c r="D198">
        <v>58</v>
      </c>
      <c r="E198">
        <v>95</v>
      </c>
      <c r="F198">
        <v>0</v>
      </c>
      <c r="G198">
        <v>0</v>
      </c>
      <c r="H198">
        <v>5</v>
      </c>
      <c r="I198">
        <v>5</v>
      </c>
      <c r="J198">
        <v>0</v>
      </c>
      <c r="K198">
        <v>15624</v>
      </c>
    </row>
    <row r="199" spans="1:11" x14ac:dyDescent="0.3">
      <c r="A199" t="s">
        <v>741</v>
      </c>
      <c r="B199" s="73" t="s">
        <v>742</v>
      </c>
      <c r="C199">
        <v>541</v>
      </c>
      <c r="D199">
        <v>528</v>
      </c>
      <c r="E199">
        <v>942</v>
      </c>
      <c r="F199">
        <v>34</v>
      </c>
      <c r="G199">
        <v>46</v>
      </c>
      <c r="H199">
        <v>22</v>
      </c>
      <c r="I199">
        <v>20</v>
      </c>
      <c r="J199">
        <v>5</v>
      </c>
      <c r="K199">
        <v>83396</v>
      </c>
    </row>
    <row r="200" spans="1:11" x14ac:dyDescent="0.3">
      <c r="A200" t="s">
        <v>743</v>
      </c>
      <c r="B200" s="73" t="s">
        <v>744</v>
      </c>
      <c r="C200">
        <v>83</v>
      </c>
      <c r="D200">
        <v>96</v>
      </c>
      <c r="E200">
        <v>153</v>
      </c>
      <c r="F200">
        <v>5</v>
      </c>
      <c r="G200">
        <v>16</v>
      </c>
      <c r="H200">
        <v>0</v>
      </c>
      <c r="I200">
        <v>5</v>
      </c>
      <c r="J200">
        <v>5</v>
      </c>
      <c r="K200">
        <v>41573</v>
      </c>
    </row>
    <row r="201" spans="1:11" x14ac:dyDescent="0.3">
      <c r="A201" t="s">
        <v>745</v>
      </c>
      <c r="B201" s="73" t="s">
        <v>746</v>
      </c>
      <c r="C201">
        <v>143</v>
      </c>
      <c r="D201">
        <v>208</v>
      </c>
      <c r="E201">
        <v>280</v>
      </c>
      <c r="F201">
        <v>18</v>
      </c>
      <c r="G201">
        <v>22</v>
      </c>
      <c r="H201">
        <v>25</v>
      </c>
      <c r="I201">
        <v>5</v>
      </c>
      <c r="J201">
        <v>0</v>
      </c>
      <c r="K201">
        <v>34468</v>
      </c>
    </row>
    <row r="202" spans="1:11" x14ac:dyDescent="0.3">
      <c r="A202" t="s">
        <v>747</v>
      </c>
      <c r="B202" s="73" t="s">
        <v>748</v>
      </c>
      <c r="C202">
        <v>99</v>
      </c>
      <c r="D202">
        <v>90</v>
      </c>
      <c r="E202">
        <v>153</v>
      </c>
      <c r="F202">
        <v>35</v>
      </c>
      <c r="G202">
        <v>5</v>
      </c>
      <c r="H202">
        <v>0</v>
      </c>
      <c r="I202">
        <v>0</v>
      </c>
      <c r="J202">
        <v>0</v>
      </c>
      <c r="K202">
        <v>29344</v>
      </c>
    </row>
    <row r="203" spans="1:11" x14ac:dyDescent="0.3">
      <c r="A203" t="s">
        <v>749</v>
      </c>
      <c r="B203" s="73" t="s">
        <v>750</v>
      </c>
      <c r="C203">
        <v>46</v>
      </c>
      <c r="D203">
        <v>73</v>
      </c>
      <c r="E203">
        <v>75</v>
      </c>
      <c r="F203">
        <v>39</v>
      </c>
      <c r="G203">
        <v>5</v>
      </c>
      <c r="H203">
        <v>0</v>
      </c>
      <c r="I203">
        <v>0</v>
      </c>
      <c r="J203">
        <v>5</v>
      </c>
      <c r="K203">
        <v>23732</v>
      </c>
    </row>
    <row r="204" spans="1:11" x14ac:dyDescent="0.3">
      <c r="A204" t="s">
        <v>751</v>
      </c>
      <c r="B204" s="73" t="s">
        <v>752</v>
      </c>
      <c r="C204">
        <v>80</v>
      </c>
      <c r="D204">
        <v>143</v>
      </c>
      <c r="E204">
        <v>178</v>
      </c>
      <c r="F204">
        <v>5</v>
      </c>
      <c r="G204">
        <v>5</v>
      </c>
      <c r="H204">
        <v>21</v>
      </c>
      <c r="I204">
        <v>5</v>
      </c>
      <c r="J204">
        <v>5</v>
      </c>
      <c r="K204">
        <v>30080</v>
      </c>
    </row>
    <row r="205" spans="1:11" x14ac:dyDescent="0.3">
      <c r="A205" t="s">
        <v>753</v>
      </c>
      <c r="B205" s="73" t="s">
        <v>754</v>
      </c>
      <c r="C205">
        <v>144</v>
      </c>
      <c r="D205">
        <v>174</v>
      </c>
      <c r="E205">
        <v>288</v>
      </c>
      <c r="F205">
        <v>17</v>
      </c>
      <c r="G205">
        <v>0</v>
      </c>
      <c r="H205">
        <v>5</v>
      </c>
      <c r="I205">
        <v>5</v>
      </c>
      <c r="J205">
        <v>0</v>
      </c>
      <c r="K205">
        <v>65508</v>
      </c>
    </row>
    <row r="206" spans="1:11" x14ac:dyDescent="0.3">
      <c r="A206" t="s">
        <v>755</v>
      </c>
      <c r="B206" s="73" t="s">
        <v>756</v>
      </c>
      <c r="C206">
        <v>5</v>
      </c>
      <c r="D206">
        <v>30</v>
      </c>
      <c r="E206">
        <v>21</v>
      </c>
      <c r="F206">
        <v>5</v>
      </c>
      <c r="G206">
        <v>0</v>
      </c>
      <c r="H206">
        <v>0</v>
      </c>
      <c r="I206">
        <v>5</v>
      </c>
      <c r="J206">
        <v>0</v>
      </c>
      <c r="K206">
        <v>16034</v>
      </c>
    </row>
    <row r="207" spans="1:11" x14ac:dyDescent="0.3">
      <c r="A207" t="s">
        <v>757</v>
      </c>
      <c r="B207" s="73" t="s">
        <v>758</v>
      </c>
      <c r="C207">
        <v>436</v>
      </c>
      <c r="D207">
        <v>358</v>
      </c>
      <c r="E207">
        <v>718</v>
      </c>
      <c r="F207">
        <v>20</v>
      </c>
      <c r="G207">
        <v>28</v>
      </c>
      <c r="H207">
        <v>0</v>
      </c>
      <c r="I207">
        <v>27</v>
      </c>
      <c r="J207">
        <v>10</v>
      </c>
      <c r="K207">
        <v>81775</v>
      </c>
    </row>
    <row r="208" spans="1:11" x14ac:dyDescent="0.3">
      <c r="A208" t="s">
        <v>759</v>
      </c>
      <c r="B208" s="73" t="s">
        <v>760</v>
      </c>
      <c r="C208">
        <v>265</v>
      </c>
      <c r="D208">
        <v>298</v>
      </c>
      <c r="E208">
        <v>474</v>
      </c>
      <c r="F208">
        <v>29</v>
      </c>
      <c r="G208">
        <v>39</v>
      </c>
      <c r="H208">
        <v>11</v>
      </c>
      <c r="I208">
        <v>5</v>
      </c>
      <c r="J208">
        <v>0</v>
      </c>
      <c r="K208">
        <v>77806</v>
      </c>
    </row>
    <row r="209" spans="1:11" x14ac:dyDescent="0.3">
      <c r="A209" t="s">
        <v>761</v>
      </c>
      <c r="B209" s="73" t="s">
        <v>762</v>
      </c>
      <c r="C209">
        <v>51</v>
      </c>
      <c r="D209">
        <v>109</v>
      </c>
      <c r="E209">
        <v>95</v>
      </c>
      <c r="F209">
        <v>58</v>
      </c>
      <c r="G209">
        <v>5</v>
      </c>
      <c r="H209">
        <v>0</v>
      </c>
      <c r="I209">
        <v>5</v>
      </c>
      <c r="J209">
        <v>5</v>
      </c>
      <c r="K209">
        <v>11209</v>
      </c>
    </row>
    <row r="210" spans="1:11" x14ac:dyDescent="0.3">
      <c r="A210" t="s">
        <v>763</v>
      </c>
      <c r="B210" s="73" t="s">
        <v>764</v>
      </c>
      <c r="C210">
        <v>515</v>
      </c>
      <c r="D210">
        <v>443</v>
      </c>
      <c r="E210">
        <v>812</v>
      </c>
      <c r="F210">
        <v>21</v>
      </c>
      <c r="G210">
        <v>93</v>
      </c>
      <c r="H210">
        <v>5</v>
      </c>
      <c r="I210">
        <v>15</v>
      </c>
      <c r="J210">
        <v>0</v>
      </c>
      <c r="K210">
        <v>79183</v>
      </c>
    </row>
    <row r="211" spans="1:11" x14ac:dyDescent="0.3">
      <c r="A211" t="s">
        <v>765</v>
      </c>
      <c r="B211" s="73" t="s">
        <v>766</v>
      </c>
      <c r="C211">
        <v>1835</v>
      </c>
      <c r="D211">
        <v>1845</v>
      </c>
      <c r="E211">
        <v>2928</v>
      </c>
      <c r="F211">
        <v>351</v>
      </c>
      <c r="G211">
        <v>161</v>
      </c>
      <c r="H211">
        <v>5</v>
      </c>
      <c r="I211">
        <v>219</v>
      </c>
      <c r="J211">
        <v>21</v>
      </c>
      <c r="K211">
        <v>183317</v>
      </c>
    </row>
    <row r="212" spans="1:11" x14ac:dyDescent="0.3">
      <c r="A212" t="s">
        <v>767</v>
      </c>
      <c r="B212" s="73" t="s">
        <v>768</v>
      </c>
      <c r="C212">
        <v>5</v>
      </c>
      <c r="D212">
        <v>13</v>
      </c>
      <c r="E212">
        <v>5</v>
      </c>
      <c r="F212">
        <v>5</v>
      </c>
      <c r="G212">
        <v>0</v>
      </c>
      <c r="H212">
        <v>0</v>
      </c>
      <c r="I212">
        <v>0</v>
      </c>
      <c r="J212">
        <v>0</v>
      </c>
      <c r="K212">
        <v>6910</v>
      </c>
    </row>
    <row r="213" spans="1:11" x14ac:dyDescent="0.3">
      <c r="A213" t="s">
        <v>769</v>
      </c>
      <c r="B213" s="73" t="s">
        <v>770</v>
      </c>
      <c r="C213">
        <v>201</v>
      </c>
      <c r="D213">
        <v>113</v>
      </c>
      <c r="E213">
        <v>278</v>
      </c>
      <c r="F213">
        <v>5</v>
      </c>
      <c r="G213">
        <v>24</v>
      </c>
      <c r="H213">
        <v>0</v>
      </c>
      <c r="I213">
        <v>5</v>
      </c>
      <c r="J213">
        <v>0</v>
      </c>
      <c r="K213">
        <v>24096</v>
      </c>
    </row>
    <row r="214" spans="1:11" x14ac:dyDescent="0.3">
      <c r="A214" t="s">
        <v>771</v>
      </c>
      <c r="B214" s="73" t="s">
        <v>772</v>
      </c>
      <c r="C214">
        <v>217</v>
      </c>
      <c r="D214">
        <v>208</v>
      </c>
      <c r="E214">
        <v>350</v>
      </c>
      <c r="F214">
        <v>12</v>
      </c>
      <c r="G214">
        <v>43</v>
      </c>
      <c r="H214">
        <v>5</v>
      </c>
      <c r="I214">
        <v>11</v>
      </c>
      <c r="J214">
        <v>0</v>
      </c>
      <c r="K214">
        <v>34540</v>
      </c>
    </row>
    <row r="215" spans="1:11" x14ac:dyDescent="0.3">
      <c r="A215" t="s">
        <v>773</v>
      </c>
      <c r="B215" s="73" t="s">
        <v>774</v>
      </c>
      <c r="C215">
        <v>157</v>
      </c>
      <c r="D215">
        <v>191</v>
      </c>
      <c r="E215">
        <v>241</v>
      </c>
      <c r="F215">
        <v>27</v>
      </c>
      <c r="G215">
        <v>52</v>
      </c>
      <c r="H215">
        <v>5</v>
      </c>
      <c r="I215">
        <v>5</v>
      </c>
      <c r="J215">
        <v>5</v>
      </c>
      <c r="K215">
        <v>26923</v>
      </c>
    </row>
    <row r="216" spans="1:11" x14ac:dyDescent="0.3">
      <c r="A216" t="s">
        <v>775</v>
      </c>
      <c r="B216" s="73" t="s">
        <v>776</v>
      </c>
      <c r="C216">
        <v>206</v>
      </c>
      <c r="D216">
        <v>115</v>
      </c>
      <c r="E216">
        <v>283</v>
      </c>
      <c r="F216">
        <v>22</v>
      </c>
      <c r="G216">
        <v>5</v>
      </c>
      <c r="H216">
        <v>0</v>
      </c>
      <c r="I216">
        <v>5</v>
      </c>
      <c r="J216">
        <v>5</v>
      </c>
      <c r="K216">
        <v>38275</v>
      </c>
    </row>
    <row r="217" spans="1:11" x14ac:dyDescent="0.3">
      <c r="A217" t="s">
        <v>777</v>
      </c>
      <c r="B217" s="73" t="s">
        <v>778</v>
      </c>
      <c r="C217">
        <v>291</v>
      </c>
      <c r="D217">
        <v>193</v>
      </c>
      <c r="E217">
        <v>449</v>
      </c>
      <c r="F217">
        <v>14</v>
      </c>
      <c r="G217">
        <v>12</v>
      </c>
      <c r="H217">
        <v>0</v>
      </c>
      <c r="I217">
        <v>5</v>
      </c>
      <c r="J217">
        <v>5</v>
      </c>
      <c r="K217">
        <v>52777</v>
      </c>
    </row>
    <row r="218" spans="1:11" x14ac:dyDescent="0.3">
      <c r="A218" t="s">
        <v>779</v>
      </c>
      <c r="B218" s="73" t="s">
        <v>780</v>
      </c>
      <c r="C218">
        <v>118</v>
      </c>
      <c r="D218">
        <v>88</v>
      </c>
      <c r="E218">
        <v>181</v>
      </c>
      <c r="F218">
        <v>12</v>
      </c>
      <c r="G218">
        <v>5</v>
      </c>
      <c r="H218">
        <v>5</v>
      </c>
      <c r="I218">
        <v>5</v>
      </c>
      <c r="J218">
        <v>5</v>
      </c>
      <c r="K218">
        <v>17334</v>
      </c>
    </row>
    <row r="219" spans="1:11" x14ac:dyDescent="0.3">
      <c r="A219" t="s">
        <v>781</v>
      </c>
      <c r="B219" s="73" t="s">
        <v>782</v>
      </c>
      <c r="C219">
        <v>63</v>
      </c>
      <c r="D219">
        <v>49</v>
      </c>
      <c r="E219">
        <v>100</v>
      </c>
      <c r="F219">
        <v>5</v>
      </c>
      <c r="G219">
        <v>5</v>
      </c>
      <c r="H219">
        <v>0</v>
      </c>
      <c r="I219">
        <v>5</v>
      </c>
      <c r="J219">
        <v>0</v>
      </c>
      <c r="K219">
        <v>11073</v>
      </c>
    </row>
    <row r="220" spans="1:11" x14ac:dyDescent="0.3">
      <c r="A220" t="s">
        <v>783</v>
      </c>
      <c r="B220" s="73" t="s">
        <v>784</v>
      </c>
      <c r="C220">
        <v>359</v>
      </c>
      <c r="D220">
        <v>311</v>
      </c>
      <c r="E220">
        <v>557</v>
      </c>
      <c r="F220">
        <v>64</v>
      </c>
      <c r="G220">
        <v>39</v>
      </c>
      <c r="H220">
        <v>0</v>
      </c>
      <c r="I220">
        <v>5</v>
      </c>
      <c r="J220">
        <v>10</v>
      </c>
      <c r="K220">
        <v>100768</v>
      </c>
    </row>
    <row r="221" spans="1:11" x14ac:dyDescent="0.3">
      <c r="A221" t="s">
        <v>785</v>
      </c>
      <c r="B221" s="73" t="s">
        <v>786</v>
      </c>
      <c r="C221">
        <v>77</v>
      </c>
      <c r="D221">
        <v>52</v>
      </c>
      <c r="E221">
        <v>125</v>
      </c>
      <c r="F221">
        <v>5</v>
      </c>
      <c r="G221">
        <v>0</v>
      </c>
      <c r="H221">
        <v>0</v>
      </c>
      <c r="I221">
        <v>5</v>
      </c>
      <c r="J221">
        <v>5</v>
      </c>
      <c r="K221">
        <v>17624</v>
      </c>
    </row>
    <row r="222" spans="1:11" x14ac:dyDescent="0.3">
      <c r="A222" t="s">
        <v>787</v>
      </c>
      <c r="B222" s="73" t="s">
        <v>788</v>
      </c>
      <c r="C222">
        <v>544</v>
      </c>
      <c r="D222">
        <v>378</v>
      </c>
      <c r="E222">
        <v>733</v>
      </c>
      <c r="F222">
        <v>43</v>
      </c>
      <c r="G222">
        <v>103</v>
      </c>
      <c r="H222">
        <v>18</v>
      </c>
      <c r="I222">
        <v>10</v>
      </c>
      <c r="J222">
        <v>10</v>
      </c>
      <c r="K222">
        <v>76779</v>
      </c>
    </row>
    <row r="223" spans="1:11" x14ac:dyDescent="0.3">
      <c r="A223" t="s">
        <v>789</v>
      </c>
      <c r="B223" s="73" t="s">
        <v>790</v>
      </c>
      <c r="C223">
        <v>112</v>
      </c>
      <c r="D223">
        <v>139</v>
      </c>
      <c r="E223">
        <v>131</v>
      </c>
      <c r="F223">
        <v>5</v>
      </c>
      <c r="G223">
        <v>19</v>
      </c>
      <c r="H223">
        <v>72</v>
      </c>
      <c r="I223">
        <v>5</v>
      </c>
      <c r="J223">
        <v>19</v>
      </c>
      <c r="K223">
        <v>22991</v>
      </c>
    </row>
    <row r="224" spans="1:11" x14ac:dyDescent="0.3">
      <c r="A224" t="s">
        <v>791</v>
      </c>
      <c r="B224" s="73" t="s">
        <v>792</v>
      </c>
      <c r="C224">
        <v>106</v>
      </c>
      <c r="D224">
        <v>138</v>
      </c>
      <c r="E224">
        <v>181</v>
      </c>
      <c r="F224">
        <v>22</v>
      </c>
      <c r="G224">
        <v>24</v>
      </c>
      <c r="H224">
        <v>15</v>
      </c>
      <c r="I224">
        <v>5</v>
      </c>
      <c r="J224">
        <v>0</v>
      </c>
      <c r="K224">
        <v>20919</v>
      </c>
    </row>
    <row r="225" spans="1:11" x14ac:dyDescent="0.3">
      <c r="A225" t="s">
        <v>793</v>
      </c>
      <c r="B225" s="73" t="s">
        <v>794</v>
      </c>
      <c r="C225">
        <v>340</v>
      </c>
      <c r="D225">
        <v>284</v>
      </c>
      <c r="E225">
        <v>527</v>
      </c>
      <c r="F225">
        <v>74</v>
      </c>
      <c r="G225">
        <v>5</v>
      </c>
      <c r="H225">
        <v>5</v>
      </c>
      <c r="I225">
        <v>5</v>
      </c>
      <c r="J225">
        <v>5</v>
      </c>
      <c r="K225">
        <v>55727</v>
      </c>
    </row>
    <row r="226" spans="1:11" x14ac:dyDescent="0.3">
      <c r="A226" t="s">
        <v>795</v>
      </c>
      <c r="B226" s="73" t="s">
        <v>796</v>
      </c>
      <c r="C226">
        <v>2806</v>
      </c>
      <c r="D226">
        <v>2182</v>
      </c>
      <c r="E226">
        <v>4163</v>
      </c>
      <c r="F226">
        <v>444</v>
      </c>
      <c r="G226">
        <v>152</v>
      </c>
      <c r="H226">
        <v>16</v>
      </c>
      <c r="I226">
        <v>182</v>
      </c>
      <c r="J226">
        <v>40</v>
      </c>
      <c r="K226">
        <v>435526</v>
      </c>
    </row>
    <row r="227" spans="1:11" x14ac:dyDescent="0.3">
      <c r="A227" t="s">
        <v>797</v>
      </c>
      <c r="B227" s="73" t="s">
        <v>798</v>
      </c>
      <c r="C227">
        <v>42</v>
      </c>
      <c r="D227">
        <v>52</v>
      </c>
      <c r="E227">
        <v>86</v>
      </c>
      <c r="F227">
        <v>5</v>
      </c>
      <c r="G227">
        <v>5</v>
      </c>
      <c r="H227">
        <v>0</v>
      </c>
      <c r="I227">
        <v>5</v>
      </c>
      <c r="J227">
        <v>0</v>
      </c>
      <c r="K227">
        <v>15172</v>
      </c>
    </row>
    <row r="228" spans="1:11" x14ac:dyDescent="0.3">
      <c r="A228" t="s">
        <v>799</v>
      </c>
      <c r="B228" s="73" t="s">
        <v>800</v>
      </c>
      <c r="C228">
        <v>96</v>
      </c>
      <c r="D228">
        <v>81</v>
      </c>
      <c r="E228">
        <v>165</v>
      </c>
      <c r="F228">
        <v>5</v>
      </c>
      <c r="G228">
        <v>5</v>
      </c>
      <c r="H228">
        <v>0</v>
      </c>
      <c r="I228">
        <v>5</v>
      </c>
      <c r="J228">
        <v>5</v>
      </c>
      <c r="K228">
        <v>22998</v>
      </c>
    </row>
    <row r="229" spans="1:11" x14ac:dyDescent="0.3">
      <c r="A229" t="s">
        <v>801</v>
      </c>
      <c r="B229" s="73" t="s">
        <v>802</v>
      </c>
      <c r="C229">
        <v>37</v>
      </c>
      <c r="D229">
        <v>39</v>
      </c>
      <c r="E229">
        <v>75</v>
      </c>
      <c r="F229">
        <v>5</v>
      </c>
      <c r="G229">
        <v>0</v>
      </c>
      <c r="H229">
        <v>0</v>
      </c>
      <c r="I229">
        <v>0</v>
      </c>
      <c r="J229">
        <v>0</v>
      </c>
      <c r="K229">
        <v>23704</v>
      </c>
    </row>
    <row r="230" spans="1:11" x14ac:dyDescent="0.3">
      <c r="A230" t="s">
        <v>803</v>
      </c>
      <c r="B230" s="73" t="s">
        <v>804</v>
      </c>
      <c r="C230">
        <v>28</v>
      </c>
      <c r="D230">
        <v>28</v>
      </c>
      <c r="E230">
        <v>55</v>
      </c>
      <c r="F230">
        <v>0</v>
      </c>
      <c r="G230">
        <v>0</v>
      </c>
      <c r="H230">
        <v>0</v>
      </c>
      <c r="I230">
        <v>0</v>
      </c>
      <c r="J230">
        <v>5</v>
      </c>
      <c r="K230">
        <v>19701</v>
      </c>
    </row>
    <row r="231" spans="1:11" x14ac:dyDescent="0.3">
      <c r="A231" t="s">
        <v>805</v>
      </c>
      <c r="B231" s="73" t="s">
        <v>806</v>
      </c>
      <c r="C231">
        <v>23169</v>
      </c>
      <c r="D231">
        <v>17713</v>
      </c>
      <c r="E231">
        <v>35337</v>
      </c>
      <c r="F231">
        <v>2188</v>
      </c>
      <c r="G231">
        <v>1627</v>
      </c>
      <c r="H231">
        <v>565</v>
      </c>
      <c r="I231">
        <v>819</v>
      </c>
      <c r="J231">
        <v>473</v>
      </c>
      <c r="K231">
        <v>4044594</v>
      </c>
    </row>
    <row r="232" spans="1:11" x14ac:dyDescent="0.3">
      <c r="A232" t="s">
        <v>807</v>
      </c>
      <c r="B232" s="73" t="s">
        <v>808</v>
      </c>
      <c r="C232">
        <v>244</v>
      </c>
      <c r="D232">
        <v>158</v>
      </c>
      <c r="E232">
        <v>377</v>
      </c>
      <c r="F232">
        <v>17</v>
      </c>
      <c r="G232">
        <v>5</v>
      </c>
      <c r="H232">
        <v>0</v>
      </c>
      <c r="I232">
        <v>5</v>
      </c>
      <c r="J232">
        <v>5</v>
      </c>
      <c r="K232">
        <v>41563</v>
      </c>
    </row>
    <row r="233" spans="1:11" x14ac:dyDescent="0.3">
      <c r="A233" t="s">
        <v>809</v>
      </c>
      <c r="B233" s="73" t="s">
        <v>810</v>
      </c>
      <c r="C233">
        <v>71</v>
      </c>
      <c r="D233">
        <v>91</v>
      </c>
      <c r="E233">
        <v>140</v>
      </c>
      <c r="F233">
        <v>10</v>
      </c>
      <c r="G233">
        <v>5</v>
      </c>
      <c r="H233">
        <v>0</v>
      </c>
      <c r="I233">
        <v>5</v>
      </c>
      <c r="J233">
        <v>5</v>
      </c>
      <c r="K233">
        <v>39496</v>
      </c>
    </row>
    <row r="234" spans="1:11" x14ac:dyDescent="0.3">
      <c r="A234" t="s">
        <v>811</v>
      </c>
      <c r="B234" s="73" t="s">
        <v>812</v>
      </c>
      <c r="C234">
        <v>0</v>
      </c>
      <c r="D234">
        <v>5</v>
      </c>
      <c r="E234">
        <v>5</v>
      </c>
      <c r="F234">
        <v>0</v>
      </c>
      <c r="G234">
        <v>0</v>
      </c>
      <c r="H234">
        <v>0</v>
      </c>
      <c r="I234">
        <v>0</v>
      </c>
      <c r="J234">
        <v>5</v>
      </c>
      <c r="K234">
        <v>1671</v>
      </c>
    </row>
    <row r="235" spans="1:11" x14ac:dyDescent="0.3">
      <c r="A235" t="s">
        <v>813</v>
      </c>
      <c r="B235" s="73" t="s">
        <v>814</v>
      </c>
      <c r="C235">
        <v>487</v>
      </c>
      <c r="D235">
        <v>398</v>
      </c>
      <c r="E235">
        <v>737</v>
      </c>
      <c r="F235">
        <v>14</v>
      </c>
      <c r="G235">
        <v>40</v>
      </c>
      <c r="H235">
        <v>58</v>
      </c>
      <c r="I235">
        <v>26</v>
      </c>
      <c r="J235">
        <v>5</v>
      </c>
      <c r="K235">
        <v>69369</v>
      </c>
    </row>
    <row r="236" spans="1:11" x14ac:dyDescent="0.3">
      <c r="A236" t="s">
        <v>815</v>
      </c>
      <c r="B236" s="73" t="s">
        <v>816</v>
      </c>
      <c r="C236">
        <v>613</v>
      </c>
      <c r="D236">
        <v>513</v>
      </c>
      <c r="E236">
        <v>957</v>
      </c>
      <c r="F236">
        <v>77</v>
      </c>
      <c r="G236">
        <v>39</v>
      </c>
      <c r="H236">
        <v>35</v>
      </c>
      <c r="I236">
        <v>10</v>
      </c>
      <c r="J236">
        <v>10</v>
      </c>
      <c r="K236">
        <v>92453</v>
      </c>
    </row>
    <row r="237" spans="1:11" x14ac:dyDescent="0.3">
      <c r="A237" t="s">
        <v>817</v>
      </c>
      <c r="B237" s="73" t="s">
        <v>818</v>
      </c>
      <c r="C237">
        <v>32</v>
      </c>
      <c r="D237">
        <v>32</v>
      </c>
      <c r="E237">
        <v>53</v>
      </c>
      <c r="F237">
        <v>5</v>
      </c>
      <c r="G237">
        <v>5</v>
      </c>
      <c r="H237">
        <v>0</v>
      </c>
      <c r="I237">
        <v>5</v>
      </c>
      <c r="J237">
        <v>0</v>
      </c>
      <c r="K237">
        <v>19841</v>
      </c>
    </row>
    <row r="238" spans="1:11" x14ac:dyDescent="0.3">
      <c r="A238" t="s">
        <v>819</v>
      </c>
      <c r="B238" s="73" t="s">
        <v>820</v>
      </c>
      <c r="C238">
        <v>35</v>
      </c>
      <c r="D238">
        <v>15</v>
      </c>
      <c r="E238">
        <v>48</v>
      </c>
      <c r="F238">
        <v>5</v>
      </c>
      <c r="G238">
        <v>0</v>
      </c>
      <c r="H238">
        <v>0</v>
      </c>
      <c r="I238">
        <v>0</v>
      </c>
      <c r="J238">
        <v>5</v>
      </c>
      <c r="K238">
        <v>9750</v>
      </c>
    </row>
    <row r="239" spans="1:11" x14ac:dyDescent="0.3">
      <c r="A239" t="s">
        <v>821</v>
      </c>
      <c r="B239" s="73" t="s">
        <v>822</v>
      </c>
      <c r="C239">
        <v>113</v>
      </c>
      <c r="D239">
        <v>86</v>
      </c>
      <c r="E239">
        <v>195</v>
      </c>
      <c r="F239">
        <v>5</v>
      </c>
      <c r="G239">
        <v>0</v>
      </c>
      <c r="H239">
        <v>0</v>
      </c>
      <c r="I239">
        <v>5</v>
      </c>
      <c r="J239">
        <v>5</v>
      </c>
      <c r="K239">
        <v>35064</v>
      </c>
    </row>
    <row r="240" spans="1:11" x14ac:dyDescent="0.3">
      <c r="A240" t="s">
        <v>823</v>
      </c>
      <c r="B240" s="73" t="s">
        <v>824</v>
      </c>
      <c r="C240">
        <v>622</v>
      </c>
      <c r="D240">
        <v>364</v>
      </c>
      <c r="E240">
        <v>893</v>
      </c>
      <c r="F240">
        <v>20</v>
      </c>
      <c r="G240">
        <v>29</v>
      </c>
      <c r="H240">
        <v>19</v>
      </c>
      <c r="I240">
        <v>10</v>
      </c>
      <c r="J240">
        <v>10</v>
      </c>
      <c r="K240">
        <v>87900</v>
      </c>
    </row>
    <row r="241" spans="1:11" x14ac:dyDescent="0.3">
      <c r="A241" t="s">
        <v>825</v>
      </c>
      <c r="B241" s="73" t="s">
        <v>826</v>
      </c>
      <c r="C241">
        <v>95</v>
      </c>
      <c r="D241">
        <v>98</v>
      </c>
      <c r="E241">
        <v>171</v>
      </c>
      <c r="F241">
        <v>5</v>
      </c>
      <c r="G241">
        <v>5</v>
      </c>
      <c r="H241">
        <v>5</v>
      </c>
      <c r="I241">
        <v>5</v>
      </c>
      <c r="J241">
        <v>5</v>
      </c>
      <c r="K241">
        <v>25056</v>
      </c>
    </row>
    <row r="242" spans="1:11" x14ac:dyDescent="0.3">
      <c r="A242" t="s">
        <v>827</v>
      </c>
      <c r="B242" s="73" t="s">
        <v>828</v>
      </c>
      <c r="C242">
        <v>157</v>
      </c>
      <c r="D242">
        <v>181</v>
      </c>
      <c r="E242">
        <v>284</v>
      </c>
      <c r="F242">
        <v>33</v>
      </c>
      <c r="G242">
        <v>14</v>
      </c>
      <c r="H242">
        <v>0</v>
      </c>
      <c r="I242">
        <v>0</v>
      </c>
      <c r="J242">
        <v>5</v>
      </c>
      <c r="K242">
        <v>49801</v>
      </c>
    </row>
    <row r="243" spans="1:11" x14ac:dyDescent="0.3">
      <c r="A243" t="s">
        <v>829</v>
      </c>
      <c r="B243" s="73" t="s">
        <v>830</v>
      </c>
      <c r="C243">
        <v>194</v>
      </c>
      <c r="D243">
        <v>256</v>
      </c>
      <c r="E243">
        <v>316</v>
      </c>
      <c r="F243">
        <v>75</v>
      </c>
      <c r="G243">
        <v>56</v>
      </c>
      <c r="H243">
        <v>0</v>
      </c>
      <c r="I243">
        <v>5</v>
      </c>
      <c r="J243">
        <v>5</v>
      </c>
      <c r="K243">
        <v>35181</v>
      </c>
    </row>
    <row r="244" spans="1:11" x14ac:dyDescent="0.3">
      <c r="A244" t="s">
        <v>831</v>
      </c>
      <c r="B244" s="73" t="s">
        <v>832</v>
      </c>
      <c r="C244">
        <v>163</v>
      </c>
      <c r="D244">
        <v>97</v>
      </c>
      <c r="E244">
        <v>259</v>
      </c>
      <c r="F244">
        <v>5</v>
      </c>
      <c r="G244">
        <v>0</v>
      </c>
      <c r="H244">
        <v>0</v>
      </c>
      <c r="I244">
        <v>0</v>
      </c>
      <c r="J244">
        <v>0</v>
      </c>
      <c r="K244">
        <v>27127</v>
      </c>
    </row>
    <row r="245" spans="1:11" x14ac:dyDescent="0.3">
      <c r="A245" t="s">
        <v>833</v>
      </c>
      <c r="B245" s="73" t="s">
        <v>834</v>
      </c>
      <c r="C245">
        <v>98</v>
      </c>
      <c r="D245">
        <v>57</v>
      </c>
      <c r="E245">
        <v>137</v>
      </c>
      <c r="F245">
        <v>5</v>
      </c>
      <c r="G245">
        <v>5</v>
      </c>
      <c r="H245">
        <v>12</v>
      </c>
      <c r="I245">
        <v>5</v>
      </c>
      <c r="J245">
        <v>0</v>
      </c>
      <c r="K245">
        <v>14689</v>
      </c>
    </row>
    <row r="246" spans="1:11" x14ac:dyDescent="0.3">
      <c r="A246" t="s">
        <v>835</v>
      </c>
      <c r="B246" s="73" t="s">
        <v>836</v>
      </c>
      <c r="C246">
        <v>70</v>
      </c>
      <c r="D246">
        <v>32</v>
      </c>
      <c r="E246">
        <v>100</v>
      </c>
      <c r="F246">
        <v>5</v>
      </c>
      <c r="G246">
        <v>0</v>
      </c>
      <c r="H246">
        <v>0</v>
      </c>
      <c r="I246">
        <v>0</v>
      </c>
      <c r="J246">
        <v>0</v>
      </c>
      <c r="K246">
        <v>13578</v>
      </c>
    </row>
    <row r="247" spans="1:11" x14ac:dyDescent="0.3">
      <c r="A247" t="s">
        <v>837</v>
      </c>
      <c r="B247" s="73" t="s">
        <v>838</v>
      </c>
      <c r="C247">
        <v>538</v>
      </c>
      <c r="D247">
        <v>468</v>
      </c>
      <c r="E247">
        <v>905</v>
      </c>
      <c r="F247">
        <v>21</v>
      </c>
      <c r="G247">
        <v>39</v>
      </c>
      <c r="H247">
        <v>5</v>
      </c>
      <c r="I247">
        <v>30</v>
      </c>
      <c r="J247">
        <v>10</v>
      </c>
      <c r="K247">
        <v>96613</v>
      </c>
    </row>
    <row r="248" spans="1:11" x14ac:dyDescent="0.3">
      <c r="A248" t="s">
        <v>839</v>
      </c>
      <c r="B248" s="73" t="s">
        <v>840</v>
      </c>
      <c r="C248">
        <v>89</v>
      </c>
      <c r="D248">
        <v>77</v>
      </c>
      <c r="E248">
        <v>149</v>
      </c>
      <c r="F248">
        <v>15</v>
      </c>
      <c r="G248">
        <v>0</v>
      </c>
      <c r="H248">
        <v>0</v>
      </c>
      <c r="I248">
        <v>5</v>
      </c>
      <c r="J248">
        <v>5</v>
      </c>
      <c r="K248">
        <v>43996</v>
      </c>
    </row>
    <row r="249" spans="1:11" x14ac:dyDescent="0.3">
      <c r="A249" t="s">
        <v>841</v>
      </c>
      <c r="B249" s="73" t="s">
        <v>842</v>
      </c>
      <c r="C249">
        <v>607</v>
      </c>
      <c r="D249">
        <v>578</v>
      </c>
      <c r="E249">
        <v>976</v>
      </c>
      <c r="F249">
        <v>109</v>
      </c>
      <c r="G249">
        <v>27</v>
      </c>
      <c r="H249">
        <v>49</v>
      </c>
      <c r="I249">
        <v>15</v>
      </c>
      <c r="J249">
        <v>15</v>
      </c>
      <c r="K249">
        <v>104751</v>
      </c>
    </row>
    <row r="250" spans="1:11" x14ac:dyDescent="0.3">
      <c r="A250" t="s">
        <v>843</v>
      </c>
      <c r="B250" s="73" t="s">
        <v>844</v>
      </c>
      <c r="C250">
        <v>36</v>
      </c>
      <c r="D250">
        <v>67</v>
      </c>
      <c r="E250">
        <v>74</v>
      </c>
      <c r="F250">
        <v>21</v>
      </c>
      <c r="G250">
        <v>5</v>
      </c>
      <c r="H250">
        <v>0</v>
      </c>
      <c r="I250">
        <v>0</v>
      </c>
      <c r="J250">
        <v>0</v>
      </c>
      <c r="K250">
        <v>32707</v>
      </c>
    </row>
    <row r="251" spans="1:11" x14ac:dyDescent="0.3">
      <c r="A251" t="s">
        <v>845</v>
      </c>
      <c r="B251" s="73" t="s">
        <v>846</v>
      </c>
      <c r="C251">
        <v>56</v>
      </c>
      <c r="D251">
        <v>49</v>
      </c>
      <c r="E251">
        <v>99</v>
      </c>
      <c r="F251">
        <v>5</v>
      </c>
      <c r="G251">
        <v>5</v>
      </c>
      <c r="H251">
        <v>0</v>
      </c>
      <c r="I251">
        <v>0</v>
      </c>
      <c r="J251">
        <v>5</v>
      </c>
      <c r="K251">
        <v>22998</v>
      </c>
    </row>
    <row r="252" spans="1:11" x14ac:dyDescent="0.3">
      <c r="A252" t="s">
        <v>847</v>
      </c>
      <c r="B252" s="73" t="s">
        <v>848</v>
      </c>
      <c r="C252">
        <v>258</v>
      </c>
      <c r="D252">
        <v>269</v>
      </c>
      <c r="E252">
        <v>451</v>
      </c>
      <c r="F252">
        <v>5</v>
      </c>
      <c r="G252">
        <v>48</v>
      </c>
      <c r="H252">
        <v>12</v>
      </c>
      <c r="I252">
        <v>5</v>
      </c>
      <c r="J252">
        <v>5</v>
      </c>
      <c r="K252">
        <v>75367</v>
      </c>
    </row>
    <row r="253" spans="1:11" x14ac:dyDescent="0.3">
      <c r="A253" t="s">
        <v>849</v>
      </c>
      <c r="B253" s="73" t="s">
        <v>850</v>
      </c>
      <c r="C253">
        <v>268</v>
      </c>
      <c r="D253">
        <v>496</v>
      </c>
      <c r="E253">
        <v>522</v>
      </c>
      <c r="F253">
        <v>69</v>
      </c>
      <c r="G253">
        <v>57</v>
      </c>
      <c r="H253">
        <v>103</v>
      </c>
      <c r="I253">
        <v>10</v>
      </c>
      <c r="J253">
        <v>5</v>
      </c>
      <c r="K253">
        <v>97581</v>
      </c>
    </row>
    <row r="254" spans="1:11" x14ac:dyDescent="0.3">
      <c r="A254" t="s">
        <v>851</v>
      </c>
      <c r="B254" s="73" t="s">
        <v>852</v>
      </c>
      <c r="C254">
        <v>1755</v>
      </c>
      <c r="D254">
        <v>1433</v>
      </c>
      <c r="E254">
        <v>2612</v>
      </c>
      <c r="F254">
        <v>266</v>
      </c>
      <c r="G254">
        <v>236</v>
      </c>
      <c r="H254">
        <v>5</v>
      </c>
      <c r="I254">
        <v>47</v>
      </c>
      <c r="J254">
        <v>30</v>
      </c>
      <c r="K254">
        <v>267336</v>
      </c>
    </row>
    <row r="255" spans="1:11" x14ac:dyDescent="0.3">
      <c r="A255" t="s">
        <v>853</v>
      </c>
      <c r="B255" s="73" t="s">
        <v>854</v>
      </c>
      <c r="C255">
        <v>224</v>
      </c>
      <c r="D255">
        <v>179</v>
      </c>
      <c r="E255">
        <v>346</v>
      </c>
      <c r="F255">
        <v>24</v>
      </c>
      <c r="G255">
        <v>21</v>
      </c>
      <c r="H255">
        <v>0</v>
      </c>
      <c r="I255">
        <v>5</v>
      </c>
      <c r="J255">
        <v>5</v>
      </c>
      <c r="K255">
        <v>41582</v>
      </c>
    </row>
    <row r="256" spans="1:11" x14ac:dyDescent="0.3">
      <c r="A256" t="s">
        <v>855</v>
      </c>
      <c r="B256" s="73" t="s">
        <v>856</v>
      </c>
      <c r="C256">
        <v>19</v>
      </c>
      <c r="D256">
        <v>25</v>
      </c>
      <c r="E256">
        <v>37</v>
      </c>
      <c r="F256">
        <v>5</v>
      </c>
      <c r="G256">
        <v>0</v>
      </c>
      <c r="H256">
        <v>0</v>
      </c>
      <c r="I256">
        <v>5</v>
      </c>
      <c r="J256">
        <v>0</v>
      </c>
      <c r="K256">
        <v>4368</v>
      </c>
    </row>
    <row r="257" spans="1:11" x14ac:dyDescent="0.3">
      <c r="A257" t="s">
        <v>857</v>
      </c>
      <c r="B257" s="73" t="s">
        <v>858</v>
      </c>
      <c r="C257">
        <v>180</v>
      </c>
      <c r="D257">
        <v>209</v>
      </c>
      <c r="E257">
        <v>320</v>
      </c>
      <c r="F257">
        <v>22</v>
      </c>
      <c r="G257">
        <v>20</v>
      </c>
      <c r="H257">
        <v>18</v>
      </c>
      <c r="I257">
        <v>5</v>
      </c>
      <c r="J257">
        <v>5</v>
      </c>
      <c r="K257">
        <v>39557</v>
      </c>
    </row>
    <row r="258" spans="1:11" x14ac:dyDescent="0.3">
      <c r="A258" t="s">
        <v>859</v>
      </c>
      <c r="B258" s="73" t="s">
        <v>860</v>
      </c>
      <c r="C258">
        <v>446</v>
      </c>
      <c r="D258">
        <v>322</v>
      </c>
      <c r="E258">
        <v>690</v>
      </c>
      <c r="F258">
        <v>29</v>
      </c>
      <c r="G258">
        <v>30</v>
      </c>
      <c r="H258">
        <v>0</v>
      </c>
      <c r="I258">
        <v>15</v>
      </c>
      <c r="J258">
        <v>5</v>
      </c>
      <c r="K258">
        <v>62873</v>
      </c>
    </row>
    <row r="259" spans="1:11" x14ac:dyDescent="0.3">
      <c r="A259" t="s">
        <v>861</v>
      </c>
      <c r="B259" s="73" t="s">
        <v>862</v>
      </c>
      <c r="C259">
        <v>38</v>
      </c>
      <c r="D259">
        <v>76</v>
      </c>
      <c r="E259">
        <v>77</v>
      </c>
      <c r="F259">
        <v>35</v>
      </c>
      <c r="G259">
        <v>0</v>
      </c>
      <c r="H259">
        <v>0</v>
      </c>
      <c r="I259">
        <v>0</v>
      </c>
      <c r="J259">
        <v>5</v>
      </c>
      <c r="K259">
        <v>32699</v>
      </c>
    </row>
    <row r="260" spans="1:11" x14ac:dyDescent="0.3">
      <c r="A260" t="s">
        <v>863</v>
      </c>
      <c r="B260" s="73" t="s">
        <v>864</v>
      </c>
      <c r="C260">
        <v>255</v>
      </c>
      <c r="D260">
        <v>224</v>
      </c>
      <c r="E260">
        <v>420</v>
      </c>
      <c r="F260">
        <v>10</v>
      </c>
      <c r="G260">
        <v>47</v>
      </c>
      <c r="H260">
        <v>0</v>
      </c>
      <c r="I260">
        <v>5</v>
      </c>
      <c r="J260">
        <v>5</v>
      </c>
      <c r="K260">
        <v>60597</v>
      </c>
    </row>
    <row r="261" spans="1:11" x14ac:dyDescent="0.3">
      <c r="A261" t="s">
        <v>865</v>
      </c>
      <c r="B261" s="73" t="s">
        <v>866</v>
      </c>
      <c r="C261">
        <v>222</v>
      </c>
      <c r="D261">
        <v>149</v>
      </c>
      <c r="E261">
        <v>353</v>
      </c>
      <c r="F261">
        <v>5</v>
      </c>
      <c r="G261">
        <v>5</v>
      </c>
      <c r="H261">
        <v>0</v>
      </c>
      <c r="I261">
        <v>5</v>
      </c>
      <c r="J261">
        <v>0</v>
      </c>
      <c r="K261">
        <v>38235</v>
      </c>
    </row>
    <row r="262" spans="1:11" x14ac:dyDescent="0.3">
      <c r="A262" t="s">
        <v>867</v>
      </c>
      <c r="B262" s="73" t="s">
        <v>868</v>
      </c>
      <c r="C262">
        <v>49</v>
      </c>
      <c r="D262">
        <v>32</v>
      </c>
      <c r="E262">
        <v>78</v>
      </c>
      <c r="F262">
        <v>5</v>
      </c>
      <c r="G262">
        <v>0</v>
      </c>
      <c r="H262">
        <v>0</v>
      </c>
      <c r="I262">
        <v>0</v>
      </c>
      <c r="J262">
        <v>0</v>
      </c>
      <c r="K262">
        <v>16952</v>
      </c>
    </row>
    <row r="263" spans="1:11" x14ac:dyDescent="0.3">
      <c r="A263" t="s">
        <v>869</v>
      </c>
      <c r="B263" s="73" t="s">
        <v>870</v>
      </c>
      <c r="C263">
        <v>1119</v>
      </c>
      <c r="D263">
        <v>1285</v>
      </c>
      <c r="E263">
        <v>1894</v>
      </c>
      <c r="F263">
        <v>72</v>
      </c>
      <c r="G263">
        <v>250</v>
      </c>
      <c r="H263">
        <v>76</v>
      </c>
      <c r="I263">
        <v>98</v>
      </c>
      <c r="J263">
        <v>15</v>
      </c>
      <c r="K263">
        <v>209389</v>
      </c>
    </row>
    <row r="264" spans="1:11" x14ac:dyDescent="0.3">
      <c r="A264" t="s">
        <v>871</v>
      </c>
      <c r="B264" s="73" t="s">
        <v>872</v>
      </c>
      <c r="C264">
        <v>28</v>
      </c>
      <c r="D264">
        <v>49</v>
      </c>
      <c r="E264">
        <v>53</v>
      </c>
      <c r="F264">
        <v>18</v>
      </c>
      <c r="G264">
        <v>0</v>
      </c>
      <c r="H264">
        <v>5</v>
      </c>
      <c r="I264">
        <v>0</v>
      </c>
      <c r="J264">
        <v>5</v>
      </c>
      <c r="K264">
        <v>10955</v>
      </c>
    </row>
    <row r="265" spans="1:11" x14ac:dyDescent="0.3">
      <c r="A265" t="s">
        <v>873</v>
      </c>
      <c r="B265" s="73" t="s">
        <v>874</v>
      </c>
      <c r="C265">
        <v>19</v>
      </c>
      <c r="D265">
        <v>28</v>
      </c>
      <c r="E265">
        <v>36</v>
      </c>
      <c r="F265">
        <v>5</v>
      </c>
      <c r="G265">
        <v>0</v>
      </c>
      <c r="H265">
        <v>0</v>
      </c>
      <c r="I265">
        <v>0</v>
      </c>
      <c r="J265">
        <v>5</v>
      </c>
      <c r="K265">
        <v>7050</v>
      </c>
    </row>
    <row r="266" spans="1:11" x14ac:dyDescent="0.3">
      <c r="A266" t="s">
        <v>875</v>
      </c>
      <c r="B266" s="73" t="s">
        <v>876</v>
      </c>
      <c r="C266">
        <v>173</v>
      </c>
      <c r="D266">
        <v>152</v>
      </c>
      <c r="E266">
        <v>276</v>
      </c>
      <c r="F266">
        <v>46</v>
      </c>
      <c r="G266">
        <v>5</v>
      </c>
      <c r="H266">
        <v>0</v>
      </c>
      <c r="I266">
        <v>0</v>
      </c>
      <c r="J266">
        <v>5</v>
      </c>
      <c r="K266">
        <v>80799</v>
      </c>
    </row>
    <row r="267" spans="1:11" x14ac:dyDescent="0.3">
      <c r="A267" t="s">
        <v>877</v>
      </c>
      <c r="B267" s="73" t="s">
        <v>878</v>
      </c>
      <c r="C267">
        <v>817</v>
      </c>
      <c r="D267">
        <v>482</v>
      </c>
      <c r="E267">
        <v>1206</v>
      </c>
      <c r="F267">
        <v>22</v>
      </c>
      <c r="G267">
        <v>17</v>
      </c>
      <c r="H267">
        <v>0</v>
      </c>
      <c r="I267">
        <v>45</v>
      </c>
      <c r="J267">
        <v>10</v>
      </c>
      <c r="K267">
        <v>136553</v>
      </c>
    </row>
    <row r="268" spans="1:11" x14ac:dyDescent="0.3">
      <c r="A268" t="s">
        <v>879</v>
      </c>
      <c r="B268" s="73" t="s">
        <v>880</v>
      </c>
      <c r="C268">
        <v>347</v>
      </c>
      <c r="D268">
        <v>503</v>
      </c>
      <c r="E268">
        <v>576</v>
      </c>
      <c r="F268">
        <v>234</v>
      </c>
      <c r="G268">
        <v>10</v>
      </c>
      <c r="H268">
        <v>10</v>
      </c>
      <c r="I268">
        <v>5</v>
      </c>
      <c r="J268">
        <v>10</v>
      </c>
      <c r="K268">
        <v>94418</v>
      </c>
    </row>
    <row r="269" spans="1:11" x14ac:dyDescent="0.3">
      <c r="A269" t="s">
        <v>881</v>
      </c>
      <c r="B269" s="73" t="s">
        <v>882</v>
      </c>
      <c r="C269">
        <v>390</v>
      </c>
      <c r="D269">
        <v>334</v>
      </c>
      <c r="E269">
        <v>635</v>
      </c>
      <c r="F269">
        <v>41</v>
      </c>
      <c r="G269">
        <v>26</v>
      </c>
      <c r="H269">
        <v>5</v>
      </c>
      <c r="I269">
        <v>5</v>
      </c>
      <c r="J269">
        <v>5</v>
      </c>
      <c r="K269">
        <v>62783</v>
      </c>
    </row>
    <row r="270" spans="1:11" x14ac:dyDescent="0.3">
      <c r="A270" t="s">
        <v>883</v>
      </c>
      <c r="B270" s="73" t="s">
        <v>884</v>
      </c>
      <c r="C270">
        <v>5</v>
      </c>
      <c r="D270">
        <v>17</v>
      </c>
      <c r="E270">
        <v>22</v>
      </c>
      <c r="F270">
        <v>5</v>
      </c>
      <c r="G270">
        <v>0</v>
      </c>
      <c r="H270">
        <v>0</v>
      </c>
      <c r="I270">
        <v>0</v>
      </c>
      <c r="J270">
        <v>0</v>
      </c>
      <c r="K270">
        <v>5374</v>
      </c>
    </row>
    <row r="271" spans="1:11" x14ac:dyDescent="0.3">
      <c r="A271" t="s">
        <v>885</v>
      </c>
      <c r="B271" s="73" t="s">
        <v>886</v>
      </c>
      <c r="C271">
        <v>39</v>
      </c>
      <c r="D271">
        <v>43</v>
      </c>
      <c r="E271">
        <v>75</v>
      </c>
      <c r="F271">
        <v>5</v>
      </c>
      <c r="G271">
        <v>0</v>
      </c>
      <c r="H271">
        <v>0</v>
      </c>
      <c r="I271">
        <v>5</v>
      </c>
      <c r="J271">
        <v>0</v>
      </c>
      <c r="K271">
        <v>17838</v>
      </c>
    </row>
    <row r="272" spans="1:11" x14ac:dyDescent="0.3">
      <c r="A272" t="s">
        <v>887</v>
      </c>
      <c r="B272" s="73" t="s">
        <v>888</v>
      </c>
      <c r="C272">
        <v>169</v>
      </c>
      <c r="D272">
        <v>134</v>
      </c>
      <c r="E272">
        <v>270</v>
      </c>
      <c r="F272">
        <v>14</v>
      </c>
      <c r="G272">
        <v>19</v>
      </c>
      <c r="H272">
        <v>0</v>
      </c>
      <c r="I272">
        <v>0</v>
      </c>
      <c r="J272">
        <v>0</v>
      </c>
      <c r="K272">
        <v>48148</v>
      </c>
    </row>
    <row r="273" spans="1:11" x14ac:dyDescent="0.3">
      <c r="A273" t="s">
        <v>889</v>
      </c>
      <c r="B273" s="73" t="s">
        <v>890</v>
      </c>
      <c r="C273">
        <v>80</v>
      </c>
      <c r="D273">
        <v>48</v>
      </c>
      <c r="E273">
        <v>124</v>
      </c>
      <c r="F273">
        <v>5</v>
      </c>
      <c r="G273">
        <v>0</v>
      </c>
      <c r="H273">
        <v>0</v>
      </c>
      <c r="I273">
        <v>5</v>
      </c>
      <c r="J273">
        <v>0</v>
      </c>
      <c r="K273">
        <v>13571</v>
      </c>
    </row>
    <row r="274" spans="1:11" x14ac:dyDescent="0.3">
      <c r="A274" t="s">
        <v>891</v>
      </c>
      <c r="B274" s="73" t="s">
        <v>892</v>
      </c>
      <c r="C274">
        <v>129</v>
      </c>
      <c r="D274">
        <v>118</v>
      </c>
      <c r="E274">
        <v>226</v>
      </c>
      <c r="F274">
        <v>15</v>
      </c>
      <c r="G274">
        <v>5</v>
      </c>
      <c r="H274">
        <v>0</v>
      </c>
      <c r="I274">
        <v>15</v>
      </c>
      <c r="J274">
        <v>0</v>
      </c>
      <c r="K274">
        <v>86802</v>
      </c>
    </row>
    <row r="275" spans="1:11" x14ac:dyDescent="0.3">
      <c r="A275" t="s">
        <v>893</v>
      </c>
      <c r="B275" s="73" t="s">
        <v>894</v>
      </c>
      <c r="C275">
        <v>78</v>
      </c>
      <c r="D275">
        <v>119</v>
      </c>
      <c r="E275">
        <v>146</v>
      </c>
      <c r="F275">
        <v>5</v>
      </c>
      <c r="G275">
        <v>32</v>
      </c>
      <c r="H275">
        <v>5</v>
      </c>
      <c r="I275">
        <v>5</v>
      </c>
      <c r="J275">
        <v>0</v>
      </c>
      <c r="K275">
        <v>27219</v>
      </c>
    </row>
    <row r="276" spans="1:11" x14ac:dyDescent="0.3">
      <c r="A276" t="s">
        <v>895</v>
      </c>
      <c r="B276" s="73" t="s">
        <v>896</v>
      </c>
      <c r="C276">
        <v>698</v>
      </c>
      <c r="D276">
        <v>701</v>
      </c>
      <c r="E276">
        <v>1141</v>
      </c>
      <c r="F276">
        <v>59</v>
      </c>
      <c r="G276">
        <v>124</v>
      </c>
      <c r="H276">
        <v>5</v>
      </c>
      <c r="I276">
        <v>42</v>
      </c>
      <c r="J276">
        <v>25</v>
      </c>
      <c r="K276">
        <v>104524</v>
      </c>
    </row>
    <row r="277" spans="1:11" x14ac:dyDescent="0.3">
      <c r="A277" t="s">
        <v>897</v>
      </c>
      <c r="B277" s="73" t="s">
        <v>898</v>
      </c>
      <c r="C277">
        <v>152</v>
      </c>
      <c r="D277">
        <v>382</v>
      </c>
      <c r="E277">
        <v>278</v>
      </c>
      <c r="F277">
        <v>120</v>
      </c>
      <c r="G277">
        <v>120</v>
      </c>
      <c r="H277">
        <v>5</v>
      </c>
      <c r="I277">
        <v>5</v>
      </c>
      <c r="J277">
        <v>10</v>
      </c>
      <c r="K277">
        <v>61835</v>
      </c>
    </row>
    <row r="278" spans="1:11" x14ac:dyDescent="0.3">
      <c r="A278" t="s">
        <v>899</v>
      </c>
      <c r="B278" s="73" t="s">
        <v>900</v>
      </c>
      <c r="C278">
        <v>132</v>
      </c>
      <c r="D278">
        <v>112</v>
      </c>
      <c r="E278">
        <v>228</v>
      </c>
      <c r="F278">
        <v>14</v>
      </c>
      <c r="G278">
        <v>0</v>
      </c>
      <c r="H278">
        <v>0</v>
      </c>
      <c r="I278">
        <v>5</v>
      </c>
      <c r="J278">
        <v>5</v>
      </c>
      <c r="K278">
        <v>34624</v>
      </c>
    </row>
    <row r="279" spans="1:11" x14ac:dyDescent="0.3">
      <c r="A279" t="s">
        <v>901</v>
      </c>
      <c r="B279" s="73" t="s">
        <v>902</v>
      </c>
      <c r="C279">
        <v>1749</v>
      </c>
      <c r="D279">
        <v>1585</v>
      </c>
      <c r="E279">
        <v>2808</v>
      </c>
      <c r="F279">
        <v>287</v>
      </c>
      <c r="G279">
        <v>166</v>
      </c>
      <c r="H279">
        <v>5</v>
      </c>
      <c r="I279">
        <v>55</v>
      </c>
      <c r="J279">
        <v>55</v>
      </c>
      <c r="K279">
        <v>424615</v>
      </c>
    </row>
    <row r="280" spans="1:11" x14ac:dyDescent="0.3">
      <c r="A280" t="s">
        <v>903</v>
      </c>
      <c r="B280" s="73" t="s">
        <v>904</v>
      </c>
      <c r="C280">
        <v>260</v>
      </c>
      <c r="D280">
        <v>319</v>
      </c>
      <c r="E280">
        <v>406</v>
      </c>
      <c r="F280">
        <v>31</v>
      </c>
      <c r="G280">
        <v>97</v>
      </c>
      <c r="H280">
        <v>26</v>
      </c>
      <c r="I280">
        <v>17</v>
      </c>
      <c r="J280">
        <v>5</v>
      </c>
      <c r="K280">
        <v>43031</v>
      </c>
    </row>
    <row r="281" spans="1:11" x14ac:dyDescent="0.3">
      <c r="A281" t="s">
        <v>905</v>
      </c>
      <c r="B281" s="73" t="s">
        <v>906</v>
      </c>
      <c r="C281">
        <v>634</v>
      </c>
      <c r="D281">
        <v>582</v>
      </c>
      <c r="E281">
        <v>1047</v>
      </c>
      <c r="F281">
        <v>55</v>
      </c>
      <c r="G281">
        <v>59</v>
      </c>
      <c r="H281">
        <v>16</v>
      </c>
      <c r="I281">
        <v>15</v>
      </c>
      <c r="J281">
        <v>15</v>
      </c>
      <c r="K281">
        <v>153023</v>
      </c>
    </row>
    <row r="282" spans="1:11" x14ac:dyDescent="0.3">
      <c r="A282" t="s">
        <v>907</v>
      </c>
      <c r="B282" s="73" t="s">
        <v>908</v>
      </c>
      <c r="C282">
        <v>66</v>
      </c>
      <c r="D282">
        <v>107</v>
      </c>
      <c r="E282">
        <v>121</v>
      </c>
      <c r="F282">
        <v>15</v>
      </c>
      <c r="G282">
        <v>14</v>
      </c>
      <c r="H282">
        <v>19</v>
      </c>
      <c r="I282">
        <v>5</v>
      </c>
      <c r="J282">
        <v>5</v>
      </c>
      <c r="K282">
        <v>21011</v>
      </c>
    </row>
    <row r="283" spans="1:11" x14ac:dyDescent="0.3">
      <c r="A283" t="s">
        <v>909</v>
      </c>
      <c r="B283" s="73" t="s">
        <v>910</v>
      </c>
      <c r="C283">
        <v>922</v>
      </c>
      <c r="D283">
        <v>776</v>
      </c>
      <c r="E283">
        <v>1442</v>
      </c>
      <c r="F283">
        <v>49</v>
      </c>
      <c r="G283">
        <v>106</v>
      </c>
      <c r="H283">
        <v>45</v>
      </c>
      <c r="I283">
        <v>48</v>
      </c>
      <c r="J283">
        <v>10</v>
      </c>
      <c r="K283">
        <v>181911</v>
      </c>
    </row>
    <row r="284" spans="1:11" x14ac:dyDescent="0.3">
      <c r="A284" t="s">
        <v>911</v>
      </c>
      <c r="B284" s="73" t="s">
        <v>912</v>
      </c>
      <c r="C284">
        <v>510</v>
      </c>
      <c r="D284">
        <v>603</v>
      </c>
      <c r="E284">
        <v>899</v>
      </c>
      <c r="F284">
        <v>64</v>
      </c>
      <c r="G284">
        <v>95</v>
      </c>
      <c r="H284">
        <v>5</v>
      </c>
      <c r="I284">
        <v>25</v>
      </c>
      <c r="J284">
        <v>15</v>
      </c>
      <c r="K284">
        <v>145709</v>
      </c>
    </row>
    <row r="285" spans="1:11" x14ac:dyDescent="0.3">
      <c r="A285" t="s">
        <v>913</v>
      </c>
      <c r="B285" s="73" t="s">
        <v>914</v>
      </c>
      <c r="C285">
        <v>84</v>
      </c>
      <c r="D285">
        <v>38</v>
      </c>
      <c r="E285">
        <v>119</v>
      </c>
      <c r="F285">
        <v>5</v>
      </c>
      <c r="G285">
        <v>0</v>
      </c>
      <c r="H285">
        <v>0</v>
      </c>
      <c r="I285">
        <v>0</v>
      </c>
      <c r="J285">
        <v>0</v>
      </c>
      <c r="K285">
        <v>11240</v>
      </c>
    </row>
    <row r="286" spans="1:11" x14ac:dyDescent="0.3">
      <c r="A286" t="s">
        <v>915</v>
      </c>
      <c r="B286" s="73" t="s">
        <v>916</v>
      </c>
      <c r="C286">
        <v>45</v>
      </c>
      <c r="D286">
        <v>30</v>
      </c>
      <c r="E286">
        <v>72</v>
      </c>
      <c r="F286">
        <v>5</v>
      </c>
      <c r="G286">
        <v>0</v>
      </c>
      <c r="H286">
        <v>0</v>
      </c>
      <c r="I286">
        <v>0</v>
      </c>
      <c r="J286">
        <v>0</v>
      </c>
      <c r="K286">
        <v>19351</v>
      </c>
    </row>
    <row r="287" spans="1:11" x14ac:dyDescent="0.3">
      <c r="A287" t="s">
        <v>917</v>
      </c>
      <c r="B287" s="73" t="s">
        <v>918</v>
      </c>
      <c r="C287">
        <v>147</v>
      </c>
      <c r="D287">
        <v>96</v>
      </c>
      <c r="E287">
        <v>204</v>
      </c>
      <c r="F287">
        <v>13</v>
      </c>
      <c r="G287">
        <v>20</v>
      </c>
      <c r="H287">
        <v>0</v>
      </c>
      <c r="I287">
        <v>5</v>
      </c>
      <c r="J287">
        <v>5</v>
      </c>
      <c r="K287">
        <v>15904</v>
      </c>
    </row>
    <row r="288" spans="1:11" x14ac:dyDescent="0.3">
      <c r="A288" t="s">
        <v>919</v>
      </c>
      <c r="B288" s="73" t="s">
        <v>920</v>
      </c>
      <c r="C288">
        <v>389</v>
      </c>
      <c r="D288">
        <v>522</v>
      </c>
      <c r="E288">
        <v>614</v>
      </c>
      <c r="F288">
        <v>204</v>
      </c>
      <c r="G288">
        <v>64</v>
      </c>
      <c r="H288">
        <v>0</v>
      </c>
      <c r="I288">
        <v>10</v>
      </c>
      <c r="J288">
        <v>10</v>
      </c>
      <c r="K288">
        <v>50125</v>
      </c>
    </row>
    <row r="289" spans="1:11" x14ac:dyDescent="0.3">
      <c r="A289" t="s">
        <v>921</v>
      </c>
      <c r="B289" s="73" t="s">
        <v>922</v>
      </c>
      <c r="C289">
        <v>1860</v>
      </c>
      <c r="D289">
        <v>1209</v>
      </c>
      <c r="E289">
        <v>2634</v>
      </c>
      <c r="F289">
        <v>115</v>
      </c>
      <c r="G289">
        <v>212</v>
      </c>
      <c r="H289">
        <v>46</v>
      </c>
      <c r="I289">
        <v>36</v>
      </c>
      <c r="J289">
        <v>20</v>
      </c>
      <c r="K289">
        <v>220298</v>
      </c>
    </row>
    <row r="290" spans="1:11" x14ac:dyDescent="0.3">
      <c r="A290" t="s">
        <v>923</v>
      </c>
      <c r="B290" s="73" t="s">
        <v>924</v>
      </c>
      <c r="C290">
        <v>35</v>
      </c>
      <c r="D290">
        <v>69</v>
      </c>
      <c r="E290">
        <v>68</v>
      </c>
      <c r="F290">
        <v>5</v>
      </c>
      <c r="G290">
        <v>0</v>
      </c>
      <c r="H290">
        <v>27</v>
      </c>
      <c r="I290">
        <v>5</v>
      </c>
      <c r="J290">
        <v>5</v>
      </c>
      <c r="K290">
        <v>15471</v>
      </c>
    </row>
    <row r="291" spans="1:11" x14ac:dyDescent="0.3">
      <c r="A291" t="s">
        <v>925</v>
      </c>
      <c r="B291" s="73" t="s">
        <v>926</v>
      </c>
      <c r="C291">
        <v>77</v>
      </c>
      <c r="D291">
        <v>111</v>
      </c>
      <c r="E291">
        <v>156</v>
      </c>
      <c r="F291">
        <v>5</v>
      </c>
      <c r="G291">
        <v>19</v>
      </c>
      <c r="H291">
        <v>0</v>
      </c>
      <c r="I291">
        <v>5</v>
      </c>
      <c r="J291">
        <v>0</v>
      </c>
      <c r="K291">
        <v>38677</v>
      </c>
    </row>
    <row r="292" spans="1:11" x14ac:dyDescent="0.3">
      <c r="A292" t="s">
        <v>927</v>
      </c>
      <c r="B292" s="73" t="s">
        <v>928</v>
      </c>
      <c r="C292">
        <v>116</v>
      </c>
      <c r="D292">
        <v>128</v>
      </c>
      <c r="E292">
        <v>204</v>
      </c>
      <c r="F292">
        <v>27</v>
      </c>
      <c r="G292">
        <v>5</v>
      </c>
      <c r="H292">
        <v>0</v>
      </c>
      <c r="I292">
        <v>10</v>
      </c>
      <c r="J292">
        <v>10</v>
      </c>
      <c r="K292">
        <v>60083</v>
      </c>
    </row>
    <row r="293" spans="1:11" x14ac:dyDescent="0.3">
      <c r="A293" t="s">
        <v>929</v>
      </c>
      <c r="B293" s="73" t="s">
        <v>930</v>
      </c>
      <c r="C293">
        <v>58</v>
      </c>
      <c r="D293">
        <v>102</v>
      </c>
      <c r="E293">
        <v>113</v>
      </c>
      <c r="F293">
        <v>18</v>
      </c>
      <c r="G293">
        <v>10</v>
      </c>
      <c r="H293">
        <v>15</v>
      </c>
      <c r="I293">
        <v>10</v>
      </c>
      <c r="J293">
        <v>5</v>
      </c>
      <c r="K293">
        <v>49861</v>
      </c>
    </row>
    <row r="294" spans="1:11" x14ac:dyDescent="0.3">
      <c r="A294" t="s">
        <v>931</v>
      </c>
      <c r="B294" s="73" t="s">
        <v>932</v>
      </c>
      <c r="C294">
        <v>1693</v>
      </c>
      <c r="D294">
        <v>1367</v>
      </c>
      <c r="E294">
        <v>2569</v>
      </c>
      <c r="F294">
        <v>164</v>
      </c>
      <c r="G294">
        <v>106</v>
      </c>
      <c r="H294">
        <v>0</v>
      </c>
      <c r="I294">
        <v>212</v>
      </c>
      <c r="J294">
        <v>15</v>
      </c>
      <c r="K294">
        <v>172928</v>
      </c>
    </row>
    <row r="295" spans="1:11" x14ac:dyDescent="0.3">
      <c r="A295" t="s">
        <v>933</v>
      </c>
      <c r="B295" s="73" t="s">
        <v>934</v>
      </c>
      <c r="C295">
        <v>273</v>
      </c>
      <c r="D295">
        <v>266</v>
      </c>
      <c r="E295">
        <v>485</v>
      </c>
      <c r="F295">
        <v>49</v>
      </c>
      <c r="G295">
        <v>0</v>
      </c>
      <c r="H295">
        <v>5</v>
      </c>
      <c r="I295">
        <v>0</v>
      </c>
      <c r="J295">
        <v>10</v>
      </c>
      <c r="K295">
        <v>97339</v>
      </c>
    </row>
    <row r="296" spans="1:11" x14ac:dyDescent="0.3">
      <c r="A296" t="s">
        <v>935</v>
      </c>
      <c r="B296" s="73" t="s">
        <v>936</v>
      </c>
      <c r="C296">
        <v>67</v>
      </c>
      <c r="D296">
        <v>91</v>
      </c>
      <c r="E296">
        <v>154</v>
      </c>
      <c r="F296">
        <v>5</v>
      </c>
      <c r="G296">
        <v>5</v>
      </c>
      <c r="H296">
        <v>0</v>
      </c>
      <c r="I296">
        <v>5</v>
      </c>
      <c r="J296">
        <v>0</v>
      </c>
      <c r="K296">
        <v>24541</v>
      </c>
    </row>
    <row r="297" spans="1:11" x14ac:dyDescent="0.3">
      <c r="A297" t="s">
        <v>937</v>
      </c>
      <c r="B297" s="73" t="s">
        <v>938</v>
      </c>
      <c r="C297">
        <v>41</v>
      </c>
      <c r="D297">
        <v>59</v>
      </c>
      <c r="E297">
        <v>71</v>
      </c>
      <c r="F297">
        <v>12</v>
      </c>
      <c r="G297">
        <v>0</v>
      </c>
      <c r="H297">
        <v>17</v>
      </c>
      <c r="I297">
        <v>0</v>
      </c>
      <c r="J297">
        <v>0</v>
      </c>
      <c r="K297">
        <v>19112</v>
      </c>
    </row>
    <row r="298" spans="1:11" x14ac:dyDescent="0.3">
      <c r="A298" t="s">
        <v>939</v>
      </c>
      <c r="B298" s="73" t="s">
        <v>940</v>
      </c>
      <c r="C298">
        <v>363</v>
      </c>
      <c r="D298">
        <v>239</v>
      </c>
      <c r="E298">
        <v>543</v>
      </c>
      <c r="F298">
        <v>20</v>
      </c>
      <c r="G298">
        <v>5</v>
      </c>
      <c r="H298">
        <v>0</v>
      </c>
      <c r="I298">
        <v>27</v>
      </c>
      <c r="J298">
        <v>5</v>
      </c>
      <c r="K298">
        <v>53949</v>
      </c>
    </row>
    <row r="299" spans="1:11" x14ac:dyDescent="0.3">
      <c r="A299" t="s">
        <v>941</v>
      </c>
      <c r="B299" s="73" t="s">
        <v>942</v>
      </c>
      <c r="C299">
        <v>102</v>
      </c>
      <c r="D299">
        <v>55</v>
      </c>
      <c r="E299">
        <v>149</v>
      </c>
      <c r="F299">
        <v>5</v>
      </c>
      <c r="G299">
        <v>0</v>
      </c>
      <c r="H299">
        <v>0</v>
      </c>
      <c r="I299">
        <v>0</v>
      </c>
      <c r="J299">
        <v>5</v>
      </c>
      <c r="K299">
        <v>16543</v>
      </c>
    </row>
    <row r="300" spans="1:11" x14ac:dyDescent="0.3">
      <c r="A300" t="s">
        <v>943</v>
      </c>
      <c r="B300" s="73" t="s">
        <v>944</v>
      </c>
      <c r="C300">
        <v>696</v>
      </c>
      <c r="D300">
        <v>871</v>
      </c>
      <c r="E300">
        <v>1133</v>
      </c>
      <c r="F300">
        <v>103</v>
      </c>
      <c r="G300">
        <v>246</v>
      </c>
      <c r="H300">
        <v>15</v>
      </c>
      <c r="I300">
        <v>30</v>
      </c>
      <c r="J300">
        <v>52</v>
      </c>
      <c r="K300">
        <v>157875</v>
      </c>
    </row>
    <row r="301" spans="1:11" x14ac:dyDescent="0.3">
      <c r="A301" t="s">
        <v>945</v>
      </c>
      <c r="B301" s="73" t="s">
        <v>946</v>
      </c>
      <c r="C301">
        <v>294</v>
      </c>
      <c r="D301">
        <v>304</v>
      </c>
      <c r="E301">
        <v>453</v>
      </c>
      <c r="F301">
        <v>76</v>
      </c>
      <c r="G301">
        <v>51</v>
      </c>
      <c r="H301">
        <v>0</v>
      </c>
      <c r="I301">
        <v>12</v>
      </c>
      <c r="J301">
        <v>5</v>
      </c>
      <c r="K301">
        <v>44960</v>
      </c>
    </row>
    <row r="302" spans="1:11" x14ac:dyDescent="0.3">
      <c r="A302" t="s">
        <v>947</v>
      </c>
      <c r="B302" s="73" t="s">
        <v>948</v>
      </c>
      <c r="C302">
        <v>195</v>
      </c>
      <c r="D302">
        <v>113</v>
      </c>
      <c r="E302">
        <v>289</v>
      </c>
      <c r="F302">
        <v>5</v>
      </c>
      <c r="G302">
        <v>5</v>
      </c>
      <c r="H302">
        <v>0</v>
      </c>
      <c r="I302">
        <v>5</v>
      </c>
      <c r="J302">
        <v>0</v>
      </c>
      <c r="K302">
        <v>28333</v>
      </c>
    </row>
    <row r="303" spans="1:11" x14ac:dyDescent="0.3">
      <c r="A303" t="s">
        <v>949</v>
      </c>
      <c r="B303" s="73" t="s">
        <v>950</v>
      </c>
      <c r="C303">
        <v>318</v>
      </c>
      <c r="D303">
        <v>295</v>
      </c>
      <c r="E303">
        <v>534</v>
      </c>
      <c r="F303">
        <v>16</v>
      </c>
      <c r="G303">
        <v>32</v>
      </c>
      <c r="H303">
        <v>0</v>
      </c>
      <c r="I303">
        <v>28</v>
      </c>
      <c r="J303">
        <v>5</v>
      </c>
      <c r="K303">
        <v>59417</v>
      </c>
    </row>
    <row r="304" spans="1:11" x14ac:dyDescent="0.3">
      <c r="A304" t="s">
        <v>951</v>
      </c>
      <c r="B304" s="73" t="s">
        <v>952</v>
      </c>
      <c r="C304">
        <v>193</v>
      </c>
      <c r="D304">
        <v>235</v>
      </c>
      <c r="E304">
        <v>360</v>
      </c>
      <c r="F304">
        <v>52</v>
      </c>
      <c r="G304">
        <v>5</v>
      </c>
      <c r="H304">
        <v>0</v>
      </c>
      <c r="I304">
        <v>10</v>
      </c>
      <c r="J304">
        <v>10</v>
      </c>
      <c r="K304">
        <v>74216</v>
      </c>
    </row>
    <row r="305" spans="1:11" x14ac:dyDescent="0.3">
      <c r="A305" t="s">
        <v>953</v>
      </c>
      <c r="B305" s="73" t="s">
        <v>954</v>
      </c>
      <c r="C305">
        <v>357</v>
      </c>
      <c r="D305">
        <v>431</v>
      </c>
      <c r="E305">
        <v>705</v>
      </c>
      <c r="F305">
        <v>29</v>
      </c>
      <c r="G305">
        <v>35</v>
      </c>
      <c r="H305">
        <v>0</v>
      </c>
      <c r="I305">
        <v>5</v>
      </c>
      <c r="J305">
        <v>5</v>
      </c>
      <c r="K305">
        <v>62507</v>
      </c>
    </row>
    <row r="306" spans="1:11" x14ac:dyDescent="0.3">
      <c r="A306" t="s">
        <v>955</v>
      </c>
      <c r="B306" s="73" t="s">
        <v>956</v>
      </c>
      <c r="C306">
        <v>71</v>
      </c>
      <c r="D306">
        <v>91</v>
      </c>
      <c r="E306">
        <v>135</v>
      </c>
      <c r="F306">
        <v>12</v>
      </c>
      <c r="G306">
        <v>13</v>
      </c>
      <c r="H306">
        <v>0</v>
      </c>
      <c r="I306">
        <v>5</v>
      </c>
      <c r="J306">
        <v>0</v>
      </c>
      <c r="K306">
        <v>19201</v>
      </c>
    </row>
    <row r="307" spans="1:11" x14ac:dyDescent="0.3">
      <c r="A307" t="s">
        <v>957</v>
      </c>
      <c r="B307" s="73" t="s">
        <v>958</v>
      </c>
      <c r="C307">
        <v>13</v>
      </c>
      <c r="D307">
        <v>19</v>
      </c>
      <c r="E307">
        <v>28</v>
      </c>
      <c r="F307">
        <v>5</v>
      </c>
      <c r="G307">
        <v>5</v>
      </c>
      <c r="H307">
        <v>0</v>
      </c>
      <c r="I307">
        <v>0</v>
      </c>
      <c r="J307">
        <v>0</v>
      </c>
      <c r="K307">
        <v>8042</v>
      </c>
    </row>
    <row r="308" spans="1:11" x14ac:dyDescent="0.3">
      <c r="A308" t="s">
        <v>959</v>
      </c>
      <c r="B308" s="73" t="s">
        <v>960</v>
      </c>
      <c r="C308">
        <v>549</v>
      </c>
      <c r="D308">
        <v>483</v>
      </c>
      <c r="E308">
        <v>862</v>
      </c>
      <c r="F308">
        <v>65</v>
      </c>
      <c r="G308">
        <v>68</v>
      </c>
      <c r="H308">
        <v>11</v>
      </c>
      <c r="I308">
        <v>19</v>
      </c>
      <c r="J308">
        <v>5</v>
      </c>
      <c r="K308">
        <v>97249</v>
      </c>
    </row>
    <row r="309" spans="1:11" x14ac:dyDescent="0.3">
      <c r="A309" t="s">
        <v>961</v>
      </c>
      <c r="B309" s="73" t="s">
        <v>962</v>
      </c>
      <c r="C309">
        <v>201</v>
      </c>
      <c r="D309">
        <v>180</v>
      </c>
      <c r="E309">
        <v>345</v>
      </c>
      <c r="F309">
        <v>5</v>
      </c>
      <c r="G309">
        <v>5</v>
      </c>
      <c r="H309">
        <v>5</v>
      </c>
      <c r="I309">
        <v>5</v>
      </c>
      <c r="J309">
        <v>5</v>
      </c>
      <c r="K309">
        <v>53194</v>
      </c>
    </row>
    <row r="310" spans="1:11" x14ac:dyDescent="0.3">
      <c r="A310" t="s">
        <v>963</v>
      </c>
      <c r="B310" s="73" t="s">
        <v>964</v>
      </c>
      <c r="C310">
        <v>108</v>
      </c>
      <c r="D310">
        <v>199</v>
      </c>
      <c r="E310">
        <v>226</v>
      </c>
      <c r="F310">
        <v>53</v>
      </c>
      <c r="G310">
        <v>19</v>
      </c>
      <c r="H310">
        <v>0</v>
      </c>
      <c r="I310">
        <v>5</v>
      </c>
      <c r="J310">
        <v>5</v>
      </c>
      <c r="K310">
        <v>35452</v>
      </c>
    </row>
    <row r="311" spans="1:11" x14ac:dyDescent="0.3">
      <c r="A311" t="s">
        <v>965</v>
      </c>
      <c r="B311" s="73" t="s">
        <v>966</v>
      </c>
      <c r="C311">
        <v>115</v>
      </c>
      <c r="D311">
        <v>142</v>
      </c>
      <c r="E311">
        <v>192</v>
      </c>
      <c r="F311">
        <v>49</v>
      </c>
      <c r="G311">
        <v>5</v>
      </c>
      <c r="H311">
        <v>0</v>
      </c>
      <c r="I311">
        <v>0</v>
      </c>
      <c r="J311">
        <v>5</v>
      </c>
      <c r="K311">
        <v>34929</v>
      </c>
    </row>
    <row r="312" spans="1:11" x14ac:dyDescent="0.3">
      <c r="A312" t="s">
        <v>967</v>
      </c>
      <c r="B312" s="73" t="s">
        <v>968</v>
      </c>
      <c r="C312">
        <v>276</v>
      </c>
      <c r="D312">
        <v>229</v>
      </c>
      <c r="E312">
        <v>437</v>
      </c>
      <c r="F312">
        <v>63</v>
      </c>
      <c r="G312">
        <v>10</v>
      </c>
      <c r="H312">
        <v>0</v>
      </c>
      <c r="I312">
        <v>0</v>
      </c>
      <c r="J312">
        <v>5</v>
      </c>
      <c r="K312">
        <v>81374</v>
      </c>
    </row>
    <row r="313" spans="1:11" x14ac:dyDescent="0.3">
      <c r="A313" t="s">
        <v>969</v>
      </c>
      <c r="B313" s="73" t="s">
        <v>970</v>
      </c>
      <c r="C313">
        <v>12</v>
      </c>
      <c r="D313">
        <v>5</v>
      </c>
      <c r="E313">
        <v>15</v>
      </c>
      <c r="F313">
        <v>0</v>
      </c>
      <c r="G313">
        <v>5</v>
      </c>
      <c r="H313">
        <v>0</v>
      </c>
      <c r="I313">
        <v>0</v>
      </c>
      <c r="J313">
        <v>0</v>
      </c>
      <c r="K313">
        <v>4899</v>
      </c>
    </row>
    <row r="314" spans="1:11" x14ac:dyDescent="0.3">
      <c r="A314" t="s">
        <v>971</v>
      </c>
      <c r="B314" s="73" t="s">
        <v>972</v>
      </c>
      <c r="C314">
        <v>5</v>
      </c>
      <c r="D314">
        <v>5</v>
      </c>
      <c r="E314">
        <v>15</v>
      </c>
      <c r="F314">
        <v>5</v>
      </c>
      <c r="G314">
        <v>0</v>
      </c>
      <c r="H314">
        <v>0</v>
      </c>
      <c r="I314">
        <v>0</v>
      </c>
      <c r="J314">
        <v>0</v>
      </c>
      <c r="K314">
        <v>1369</v>
      </c>
    </row>
    <row r="315" spans="1:11" x14ac:dyDescent="0.3">
      <c r="A315" t="s">
        <v>973</v>
      </c>
      <c r="B315" s="73" t="s">
        <v>974</v>
      </c>
      <c r="C315">
        <v>1124</v>
      </c>
      <c r="D315">
        <v>1116</v>
      </c>
      <c r="E315">
        <v>1809</v>
      </c>
      <c r="F315">
        <v>75</v>
      </c>
      <c r="G315">
        <v>218</v>
      </c>
      <c r="H315">
        <v>42</v>
      </c>
      <c r="I315">
        <v>67</v>
      </c>
      <c r="J315">
        <v>27</v>
      </c>
      <c r="K315">
        <v>157316</v>
      </c>
    </row>
    <row r="316" spans="1:11" x14ac:dyDescent="0.3">
      <c r="A316" t="s">
        <v>975</v>
      </c>
      <c r="B316" s="73" t="s">
        <v>976</v>
      </c>
      <c r="C316">
        <v>166</v>
      </c>
      <c r="D316">
        <v>134</v>
      </c>
      <c r="E316">
        <v>248</v>
      </c>
      <c r="F316">
        <v>21</v>
      </c>
      <c r="G316">
        <v>15</v>
      </c>
      <c r="H316">
        <v>11</v>
      </c>
      <c r="I316">
        <v>5</v>
      </c>
      <c r="J316">
        <v>5</v>
      </c>
      <c r="K316">
        <v>24102</v>
      </c>
    </row>
    <row r="317" spans="1:11" x14ac:dyDescent="0.3">
      <c r="A317" t="s">
        <v>977</v>
      </c>
      <c r="B317" s="73" t="s">
        <v>978</v>
      </c>
      <c r="C317">
        <v>541</v>
      </c>
      <c r="D317">
        <v>707</v>
      </c>
      <c r="E317">
        <v>819</v>
      </c>
      <c r="F317">
        <v>126</v>
      </c>
      <c r="G317">
        <v>257</v>
      </c>
      <c r="H317">
        <v>17</v>
      </c>
      <c r="I317">
        <v>14</v>
      </c>
      <c r="J317">
        <v>15</v>
      </c>
      <c r="K317">
        <v>75483</v>
      </c>
    </row>
    <row r="318" spans="1:11" x14ac:dyDescent="0.3">
      <c r="A318" t="s">
        <v>979</v>
      </c>
      <c r="B318" s="73" t="s">
        <v>980</v>
      </c>
      <c r="C318">
        <v>16</v>
      </c>
      <c r="D318">
        <v>14</v>
      </c>
      <c r="E318">
        <v>28</v>
      </c>
      <c r="F318">
        <v>5</v>
      </c>
      <c r="G318">
        <v>0</v>
      </c>
      <c r="H318">
        <v>0</v>
      </c>
      <c r="I318">
        <v>0</v>
      </c>
      <c r="J318">
        <v>0</v>
      </c>
      <c r="K318">
        <v>3594</v>
      </c>
    </row>
    <row r="319" spans="1:11" x14ac:dyDescent="0.3">
      <c r="A319" t="s">
        <v>981</v>
      </c>
      <c r="B319" s="73" t="s">
        <v>982</v>
      </c>
      <c r="C319">
        <v>5</v>
      </c>
      <c r="D319">
        <v>5</v>
      </c>
      <c r="E319">
        <v>5</v>
      </c>
      <c r="F319">
        <v>0</v>
      </c>
      <c r="G319">
        <v>0</v>
      </c>
      <c r="H319">
        <v>0</v>
      </c>
      <c r="I319">
        <v>0</v>
      </c>
      <c r="J319">
        <v>0</v>
      </c>
      <c r="K319">
        <v>6718</v>
      </c>
    </row>
    <row r="320" spans="1:11" x14ac:dyDescent="0.3">
      <c r="A320" t="s">
        <v>983</v>
      </c>
      <c r="B320" s="73" t="s">
        <v>984</v>
      </c>
      <c r="C320">
        <v>262</v>
      </c>
      <c r="D320">
        <v>270</v>
      </c>
      <c r="E320">
        <v>426</v>
      </c>
      <c r="F320">
        <v>61</v>
      </c>
      <c r="G320">
        <v>33</v>
      </c>
      <c r="H320">
        <v>0</v>
      </c>
      <c r="I320">
        <v>5</v>
      </c>
      <c r="J320">
        <v>5</v>
      </c>
      <c r="K320">
        <v>49768</v>
      </c>
    </row>
    <row r="321" spans="1:11" x14ac:dyDescent="0.3">
      <c r="A321" t="s">
        <v>985</v>
      </c>
      <c r="B321" s="73" t="s">
        <v>986</v>
      </c>
      <c r="C321">
        <v>556</v>
      </c>
      <c r="D321">
        <v>465</v>
      </c>
      <c r="E321">
        <v>846</v>
      </c>
      <c r="F321">
        <v>101</v>
      </c>
      <c r="G321">
        <v>53</v>
      </c>
      <c r="H321">
        <v>0</v>
      </c>
      <c r="I321">
        <v>22</v>
      </c>
      <c r="J321">
        <v>10</v>
      </c>
      <c r="K321">
        <v>91190</v>
      </c>
    </row>
    <row r="322" spans="1:11" x14ac:dyDescent="0.3">
      <c r="A322" t="s">
        <v>987</v>
      </c>
      <c r="B322" s="73" t="s">
        <v>988</v>
      </c>
      <c r="C322">
        <v>688</v>
      </c>
      <c r="D322">
        <v>678</v>
      </c>
      <c r="E322">
        <v>1190</v>
      </c>
      <c r="F322">
        <v>44</v>
      </c>
      <c r="G322">
        <v>48</v>
      </c>
      <c r="H322">
        <v>60</v>
      </c>
      <c r="I322">
        <v>29</v>
      </c>
      <c r="J322">
        <v>15</v>
      </c>
      <c r="K322">
        <v>178216</v>
      </c>
    </row>
    <row r="323" spans="1:11" x14ac:dyDescent="0.3">
      <c r="A323" t="s">
        <v>989</v>
      </c>
      <c r="B323" s="73" t="s">
        <v>990</v>
      </c>
      <c r="C323">
        <v>11</v>
      </c>
      <c r="D323">
        <v>27</v>
      </c>
      <c r="E323">
        <v>36</v>
      </c>
      <c r="F323">
        <v>5</v>
      </c>
      <c r="G323">
        <v>0</v>
      </c>
      <c r="H323">
        <v>0</v>
      </c>
      <c r="I323">
        <v>0</v>
      </c>
      <c r="J323">
        <v>5</v>
      </c>
      <c r="K323">
        <v>18537</v>
      </c>
    </row>
    <row r="324" spans="1:11" x14ac:dyDescent="0.3">
      <c r="A324" t="s">
        <v>991</v>
      </c>
      <c r="B324" s="73" t="s">
        <v>992</v>
      </c>
      <c r="C324">
        <v>149</v>
      </c>
      <c r="D324">
        <v>165</v>
      </c>
      <c r="E324">
        <v>291</v>
      </c>
      <c r="F324">
        <v>5</v>
      </c>
      <c r="G324">
        <v>5</v>
      </c>
      <c r="H324">
        <v>0</v>
      </c>
      <c r="I324">
        <v>5</v>
      </c>
      <c r="J324">
        <v>0</v>
      </c>
      <c r="K324">
        <v>41731</v>
      </c>
    </row>
    <row r="325" spans="1:11" x14ac:dyDescent="0.3">
      <c r="A325" t="s">
        <v>993</v>
      </c>
      <c r="B325" s="73" t="s">
        <v>994</v>
      </c>
      <c r="C325">
        <v>141</v>
      </c>
      <c r="D325">
        <v>92</v>
      </c>
      <c r="E325">
        <v>210</v>
      </c>
      <c r="F325">
        <v>20</v>
      </c>
      <c r="G325">
        <v>0</v>
      </c>
      <c r="H325">
        <v>0</v>
      </c>
      <c r="I325">
        <v>5</v>
      </c>
      <c r="J325">
        <v>0</v>
      </c>
      <c r="K325">
        <v>44586</v>
      </c>
    </row>
    <row r="326" spans="1:11" x14ac:dyDescent="0.3">
      <c r="A326" t="s">
        <v>995</v>
      </c>
      <c r="B326" s="73" t="s">
        <v>996</v>
      </c>
      <c r="C326">
        <v>225</v>
      </c>
      <c r="D326">
        <v>325</v>
      </c>
      <c r="E326">
        <v>314</v>
      </c>
      <c r="F326">
        <v>99</v>
      </c>
      <c r="G326">
        <v>108</v>
      </c>
      <c r="H326">
        <v>0</v>
      </c>
      <c r="I326">
        <v>24</v>
      </c>
      <c r="J326">
        <v>5</v>
      </c>
      <c r="K326">
        <v>31009</v>
      </c>
    </row>
    <row r="327" spans="1:11" x14ac:dyDescent="0.3">
      <c r="A327" t="s">
        <v>997</v>
      </c>
      <c r="B327" s="73" t="s">
        <v>998</v>
      </c>
      <c r="C327">
        <v>772</v>
      </c>
      <c r="D327">
        <v>1213</v>
      </c>
      <c r="E327">
        <v>1108</v>
      </c>
      <c r="F327">
        <v>382</v>
      </c>
      <c r="G327">
        <v>354</v>
      </c>
      <c r="H327">
        <v>73</v>
      </c>
      <c r="I327">
        <v>52</v>
      </c>
      <c r="J327">
        <v>15</v>
      </c>
      <c r="K327">
        <v>112122</v>
      </c>
    </row>
    <row r="328" spans="1:11" x14ac:dyDescent="0.3">
      <c r="A328" t="s">
        <v>999</v>
      </c>
      <c r="B328" s="73" t="s">
        <v>1000</v>
      </c>
      <c r="C328">
        <v>280</v>
      </c>
      <c r="D328">
        <v>326</v>
      </c>
      <c r="E328">
        <v>481</v>
      </c>
      <c r="F328">
        <v>50</v>
      </c>
      <c r="G328">
        <v>23</v>
      </c>
      <c r="H328">
        <v>35</v>
      </c>
      <c r="I328">
        <v>10</v>
      </c>
      <c r="J328">
        <v>10</v>
      </c>
      <c r="K328">
        <v>76564</v>
      </c>
    </row>
    <row r="329" spans="1:11" x14ac:dyDescent="0.3">
      <c r="A329" t="s">
        <v>1001</v>
      </c>
      <c r="B329" s="73" t="s">
        <v>1002</v>
      </c>
      <c r="C329">
        <v>321</v>
      </c>
      <c r="D329">
        <v>202</v>
      </c>
      <c r="E329">
        <v>489</v>
      </c>
      <c r="F329">
        <v>27</v>
      </c>
      <c r="G329">
        <v>0</v>
      </c>
      <c r="H329">
        <v>0</v>
      </c>
      <c r="I329">
        <v>10</v>
      </c>
      <c r="J329">
        <v>5</v>
      </c>
      <c r="K329">
        <v>74584</v>
      </c>
    </row>
    <row r="330" spans="1:11" x14ac:dyDescent="0.3">
      <c r="A330" t="s">
        <v>1003</v>
      </c>
      <c r="B330" s="73" t="s">
        <v>1004</v>
      </c>
      <c r="C330">
        <v>227</v>
      </c>
      <c r="D330">
        <v>319</v>
      </c>
      <c r="E330">
        <v>387</v>
      </c>
      <c r="F330">
        <v>67</v>
      </c>
      <c r="G330">
        <v>85</v>
      </c>
      <c r="H330">
        <v>5</v>
      </c>
      <c r="I330">
        <v>5</v>
      </c>
      <c r="J330">
        <v>10</v>
      </c>
      <c r="K330">
        <v>85871</v>
      </c>
    </row>
    <row r="331" spans="1:11" x14ac:dyDescent="0.3">
      <c r="A331" t="s">
        <v>1005</v>
      </c>
      <c r="B331" s="73" t="s">
        <v>1006</v>
      </c>
      <c r="C331">
        <v>205</v>
      </c>
      <c r="D331">
        <v>119</v>
      </c>
      <c r="E331">
        <v>284</v>
      </c>
      <c r="F331">
        <v>5</v>
      </c>
      <c r="G331">
        <v>22</v>
      </c>
      <c r="H331">
        <v>5</v>
      </c>
      <c r="I331">
        <v>5</v>
      </c>
      <c r="J331">
        <v>0</v>
      </c>
      <c r="K331">
        <v>30798</v>
      </c>
    </row>
    <row r="332" spans="1:11" x14ac:dyDescent="0.3">
      <c r="A332" t="s">
        <v>1007</v>
      </c>
      <c r="B332" s="73" t="s">
        <v>1008</v>
      </c>
      <c r="C332">
        <v>535</v>
      </c>
      <c r="D332">
        <v>593</v>
      </c>
      <c r="E332">
        <v>947</v>
      </c>
      <c r="F332">
        <v>24</v>
      </c>
      <c r="G332">
        <v>103</v>
      </c>
      <c r="H332">
        <v>5</v>
      </c>
      <c r="I332">
        <v>41</v>
      </c>
      <c r="J332">
        <v>10</v>
      </c>
      <c r="K332">
        <v>107325</v>
      </c>
    </row>
    <row r="333" spans="1:11" x14ac:dyDescent="0.3">
      <c r="A333" t="s">
        <v>1009</v>
      </c>
      <c r="B333" s="73" t="s">
        <v>1010</v>
      </c>
      <c r="C333">
        <v>748</v>
      </c>
      <c r="D333">
        <v>789</v>
      </c>
      <c r="E333">
        <v>1291</v>
      </c>
      <c r="F333">
        <v>143</v>
      </c>
      <c r="G333">
        <v>86</v>
      </c>
      <c r="H333">
        <v>0</v>
      </c>
      <c r="I333">
        <v>20</v>
      </c>
      <c r="J333">
        <v>15</v>
      </c>
      <c r="K333">
        <v>176840</v>
      </c>
    </row>
    <row r="334" spans="1:11" x14ac:dyDescent="0.3">
      <c r="A334" t="s">
        <v>1011</v>
      </c>
      <c r="B334" s="73" t="s">
        <v>1012</v>
      </c>
      <c r="C334">
        <v>224</v>
      </c>
      <c r="D334">
        <v>180</v>
      </c>
      <c r="E334">
        <v>322</v>
      </c>
      <c r="F334">
        <v>69</v>
      </c>
      <c r="G334">
        <v>5</v>
      </c>
      <c r="H334">
        <v>0</v>
      </c>
      <c r="I334">
        <v>5</v>
      </c>
      <c r="J334">
        <v>5</v>
      </c>
      <c r="K334">
        <v>33925</v>
      </c>
    </row>
    <row r="335" spans="1:11" x14ac:dyDescent="0.3">
      <c r="A335" t="s">
        <v>1013</v>
      </c>
      <c r="B335" s="73" t="s">
        <v>1014</v>
      </c>
      <c r="C335">
        <v>29</v>
      </c>
      <c r="D335">
        <v>41</v>
      </c>
      <c r="E335">
        <v>50</v>
      </c>
      <c r="F335">
        <v>18</v>
      </c>
      <c r="G335">
        <v>0</v>
      </c>
      <c r="H335">
        <v>0</v>
      </c>
      <c r="I335">
        <v>5</v>
      </c>
      <c r="J335">
        <v>5</v>
      </c>
      <c r="K335">
        <v>3412</v>
      </c>
    </row>
    <row r="336" spans="1:11" x14ac:dyDescent="0.3">
      <c r="A336" t="s">
        <v>1015</v>
      </c>
      <c r="B336" s="73" t="s">
        <v>1016</v>
      </c>
      <c r="C336">
        <v>18</v>
      </c>
      <c r="D336">
        <v>23</v>
      </c>
      <c r="E336">
        <v>36</v>
      </c>
      <c r="F336">
        <v>5</v>
      </c>
      <c r="G336">
        <v>5</v>
      </c>
      <c r="H336">
        <v>0</v>
      </c>
      <c r="I336">
        <v>5</v>
      </c>
      <c r="J336">
        <v>0</v>
      </c>
      <c r="K336">
        <v>10330</v>
      </c>
    </row>
    <row r="337" spans="1:11" x14ac:dyDescent="0.3">
      <c r="A337" t="s">
        <v>1017</v>
      </c>
      <c r="B337" s="73" t="s">
        <v>1018</v>
      </c>
      <c r="C337">
        <v>95</v>
      </c>
      <c r="D337">
        <v>45</v>
      </c>
      <c r="E337">
        <v>131</v>
      </c>
      <c r="F337">
        <v>5</v>
      </c>
      <c r="G337">
        <v>0</v>
      </c>
      <c r="H337">
        <v>0</v>
      </c>
      <c r="I337">
        <v>5</v>
      </c>
      <c r="J337">
        <v>0</v>
      </c>
      <c r="K337">
        <v>18728</v>
      </c>
    </row>
    <row r="338" spans="1:11" x14ac:dyDescent="0.3">
      <c r="A338" t="s">
        <v>1019</v>
      </c>
      <c r="B338" s="73" t="s">
        <v>1020</v>
      </c>
      <c r="C338">
        <v>167</v>
      </c>
      <c r="D338">
        <v>130</v>
      </c>
      <c r="E338">
        <v>250</v>
      </c>
      <c r="F338">
        <v>12</v>
      </c>
      <c r="G338">
        <v>24</v>
      </c>
      <c r="H338">
        <v>0</v>
      </c>
      <c r="I338">
        <v>5</v>
      </c>
      <c r="J338">
        <v>5</v>
      </c>
      <c r="K338">
        <v>24976</v>
      </c>
    </row>
    <row r="339" spans="1:11" x14ac:dyDescent="0.3">
      <c r="A339" t="s">
        <v>1021</v>
      </c>
      <c r="B339" s="73" t="s">
        <v>1022</v>
      </c>
      <c r="C339">
        <v>1433</v>
      </c>
      <c r="D339">
        <v>1597</v>
      </c>
      <c r="E339">
        <v>2416</v>
      </c>
      <c r="F339">
        <v>140</v>
      </c>
      <c r="G339">
        <v>301</v>
      </c>
      <c r="H339">
        <v>62</v>
      </c>
      <c r="I339">
        <v>78</v>
      </c>
      <c r="J339">
        <v>41</v>
      </c>
      <c r="K339">
        <v>375957</v>
      </c>
    </row>
    <row r="340" spans="1:11" x14ac:dyDescent="0.3">
      <c r="A340" t="s">
        <v>1023</v>
      </c>
      <c r="B340" s="73" t="s">
        <v>1024</v>
      </c>
      <c r="C340">
        <v>393</v>
      </c>
      <c r="D340">
        <v>273</v>
      </c>
      <c r="E340">
        <v>619</v>
      </c>
      <c r="F340">
        <v>36</v>
      </c>
      <c r="G340">
        <v>5</v>
      </c>
      <c r="H340">
        <v>0</v>
      </c>
      <c r="I340">
        <v>10</v>
      </c>
      <c r="J340">
        <v>5</v>
      </c>
      <c r="K340">
        <v>66864</v>
      </c>
    </row>
    <row r="341" spans="1:11" x14ac:dyDescent="0.3">
      <c r="A341" t="s">
        <v>1025</v>
      </c>
      <c r="B341" s="73" t="s">
        <v>1026</v>
      </c>
      <c r="C341">
        <v>175</v>
      </c>
      <c r="D341">
        <v>263</v>
      </c>
      <c r="E341">
        <v>302</v>
      </c>
      <c r="F341">
        <v>103</v>
      </c>
      <c r="G341">
        <v>23</v>
      </c>
      <c r="H341">
        <v>0</v>
      </c>
      <c r="I341">
        <v>5</v>
      </c>
      <c r="J341">
        <v>5</v>
      </c>
      <c r="K341">
        <v>43908</v>
      </c>
    </row>
    <row r="342" spans="1:11" x14ac:dyDescent="0.3">
      <c r="A342" t="s">
        <v>1027</v>
      </c>
      <c r="B342" s="73" t="s">
        <v>1028</v>
      </c>
      <c r="C342">
        <v>310</v>
      </c>
      <c r="D342">
        <v>257</v>
      </c>
      <c r="E342">
        <v>520</v>
      </c>
      <c r="F342">
        <v>13</v>
      </c>
      <c r="G342">
        <v>25</v>
      </c>
      <c r="H342">
        <v>0</v>
      </c>
      <c r="I342">
        <v>5</v>
      </c>
      <c r="J342">
        <v>5</v>
      </c>
      <c r="K342">
        <v>63177</v>
      </c>
    </row>
    <row r="343" spans="1:11" x14ac:dyDescent="0.3">
      <c r="A343" t="s">
        <v>1029</v>
      </c>
      <c r="B343" s="73" t="s">
        <v>1030</v>
      </c>
      <c r="C343">
        <v>966</v>
      </c>
      <c r="D343">
        <v>783</v>
      </c>
      <c r="E343">
        <v>1515</v>
      </c>
      <c r="F343">
        <v>147</v>
      </c>
      <c r="G343">
        <v>64</v>
      </c>
      <c r="H343">
        <v>0</v>
      </c>
      <c r="I343">
        <v>10</v>
      </c>
      <c r="J343">
        <v>10</v>
      </c>
      <c r="K343">
        <v>167266</v>
      </c>
    </row>
    <row r="344" spans="1:11" x14ac:dyDescent="0.3">
      <c r="A344" t="s">
        <v>1031</v>
      </c>
      <c r="B344" s="73" t="s">
        <v>1032</v>
      </c>
      <c r="C344">
        <v>5</v>
      </c>
      <c r="D344">
        <v>36</v>
      </c>
      <c r="E344">
        <v>5</v>
      </c>
      <c r="F344">
        <v>0</v>
      </c>
      <c r="G344">
        <v>36</v>
      </c>
      <c r="H344">
        <v>0</v>
      </c>
      <c r="I344">
        <v>0</v>
      </c>
      <c r="J344">
        <v>0</v>
      </c>
      <c r="K344">
        <v>1185</v>
      </c>
    </row>
    <row r="345" spans="1:11" x14ac:dyDescent="0.3">
      <c r="A345" t="s">
        <v>1033</v>
      </c>
      <c r="B345" s="73" t="s">
        <v>1034</v>
      </c>
      <c r="C345">
        <v>2823</v>
      </c>
      <c r="D345">
        <v>3155</v>
      </c>
      <c r="E345">
        <v>4556</v>
      </c>
      <c r="F345">
        <v>840</v>
      </c>
      <c r="G345">
        <v>412</v>
      </c>
      <c r="H345">
        <v>49</v>
      </c>
      <c r="I345">
        <v>95</v>
      </c>
      <c r="J345">
        <v>67</v>
      </c>
      <c r="K345">
        <v>555693</v>
      </c>
    </row>
    <row r="346" spans="1:11" x14ac:dyDescent="0.3">
      <c r="A346" t="s">
        <v>1035</v>
      </c>
      <c r="B346" s="73" t="s">
        <v>1036</v>
      </c>
      <c r="C346">
        <v>809</v>
      </c>
      <c r="D346">
        <v>758</v>
      </c>
      <c r="E346">
        <v>1399</v>
      </c>
      <c r="F346">
        <v>56</v>
      </c>
      <c r="G346">
        <v>80</v>
      </c>
      <c r="H346">
        <v>0</v>
      </c>
      <c r="I346">
        <v>20</v>
      </c>
      <c r="J346">
        <v>15</v>
      </c>
      <c r="K346">
        <v>165650</v>
      </c>
    </row>
    <row r="347" spans="1:11" x14ac:dyDescent="0.3">
      <c r="A347" t="s">
        <v>1037</v>
      </c>
      <c r="B347" s="73" t="s">
        <v>1038</v>
      </c>
      <c r="C347">
        <v>21</v>
      </c>
      <c r="D347">
        <v>43</v>
      </c>
      <c r="E347">
        <v>43</v>
      </c>
      <c r="F347">
        <v>19</v>
      </c>
      <c r="G347">
        <v>5</v>
      </c>
      <c r="H347">
        <v>0</v>
      </c>
      <c r="I347">
        <v>0</v>
      </c>
      <c r="J347">
        <v>0</v>
      </c>
      <c r="K347">
        <v>16199</v>
      </c>
    </row>
    <row r="348" spans="1:11" x14ac:dyDescent="0.3">
      <c r="A348" t="s">
        <v>1039</v>
      </c>
      <c r="B348" s="73" t="s">
        <v>1040</v>
      </c>
      <c r="C348">
        <v>1320</v>
      </c>
      <c r="D348">
        <v>1351</v>
      </c>
      <c r="E348">
        <v>2226</v>
      </c>
      <c r="F348">
        <v>204</v>
      </c>
      <c r="G348">
        <v>84</v>
      </c>
      <c r="H348">
        <v>42</v>
      </c>
      <c r="I348">
        <v>49</v>
      </c>
      <c r="J348">
        <v>79</v>
      </c>
      <c r="K348">
        <v>249238</v>
      </c>
    </row>
    <row r="349" spans="1:11" x14ac:dyDescent="0.3">
      <c r="A349" t="s">
        <v>1041</v>
      </c>
      <c r="B349" s="73" t="s">
        <v>1042</v>
      </c>
      <c r="C349">
        <v>130</v>
      </c>
      <c r="D349">
        <v>221</v>
      </c>
      <c r="E349">
        <v>240</v>
      </c>
      <c r="F349">
        <v>13</v>
      </c>
      <c r="G349">
        <v>67</v>
      </c>
      <c r="H349">
        <v>22</v>
      </c>
      <c r="I349">
        <v>5</v>
      </c>
      <c r="J349">
        <v>5</v>
      </c>
      <c r="K349">
        <v>44538</v>
      </c>
    </row>
    <row r="350" spans="1:11" x14ac:dyDescent="0.3">
      <c r="A350" t="s">
        <v>1043</v>
      </c>
      <c r="B350" s="73" t="s">
        <v>1044</v>
      </c>
      <c r="C350">
        <v>52</v>
      </c>
      <c r="D350">
        <v>71</v>
      </c>
      <c r="E350">
        <v>98</v>
      </c>
      <c r="F350">
        <v>14</v>
      </c>
      <c r="G350">
        <v>5</v>
      </c>
      <c r="H350">
        <v>0</v>
      </c>
      <c r="I350">
        <v>5</v>
      </c>
      <c r="J350">
        <v>0</v>
      </c>
      <c r="K350">
        <v>30420</v>
      </c>
    </row>
    <row r="351" spans="1:11" x14ac:dyDescent="0.3">
      <c r="A351" t="s">
        <v>1045</v>
      </c>
      <c r="B351" s="73" t="s">
        <v>1046</v>
      </c>
      <c r="C351">
        <v>157</v>
      </c>
      <c r="D351">
        <v>153</v>
      </c>
      <c r="E351">
        <v>285</v>
      </c>
      <c r="F351">
        <v>16</v>
      </c>
      <c r="G351">
        <v>5</v>
      </c>
      <c r="H351">
        <v>5</v>
      </c>
      <c r="I351">
        <v>10</v>
      </c>
      <c r="J351">
        <v>0</v>
      </c>
      <c r="K351">
        <v>65293</v>
      </c>
    </row>
    <row r="352" spans="1:11" x14ac:dyDescent="0.3">
      <c r="A352" t="s">
        <v>1047</v>
      </c>
      <c r="B352" s="73" t="s">
        <v>1048</v>
      </c>
      <c r="C352">
        <v>6762</v>
      </c>
      <c r="D352">
        <v>5086</v>
      </c>
      <c r="E352">
        <v>10228</v>
      </c>
      <c r="F352">
        <v>733</v>
      </c>
      <c r="G352">
        <v>607</v>
      </c>
      <c r="H352">
        <v>68</v>
      </c>
      <c r="I352">
        <v>175</v>
      </c>
      <c r="J352">
        <v>117</v>
      </c>
      <c r="K352">
        <v>1440387</v>
      </c>
    </row>
    <row r="353" spans="1:11" x14ac:dyDescent="0.3">
      <c r="A353" t="s">
        <v>1049</v>
      </c>
      <c r="B353" s="73" t="s">
        <v>1050</v>
      </c>
      <c r="C353">
        <v>157</v>
      </c>
      <c r="D353">
        <v>140</v>
      </c>
      <c r="E353">
        <v>260</v>
      </c>
      <c r="F353">
        <v>13</v>
      </c>
      <c r="G353">
        <v>12</v>
      </c>
      <c r="H353">
        <v>0</v>
      </c>
      <c r="I353">
        <v>5</v>
      </c>
      <c r="J353">
        <v>5</v>
      </c>
      <c r="K353">
        <v>33703</v>
      </c>
    </row>
    <row r="354" spans="1:11" x14ac:dyDescent="0.3">
      <c r="A354" t="s">
        <v>1051</v>
      </c>
      <c r="B354" s="73" t="s">
        <v>1052</v>
      </c>
      <c r="C354">
        <v>282</v>
      </c>
      <c r="D354">
        <v>174</v>
      </c>
      <c r="E354">
        <v>431</v>
      </c>
      <c r="F354">
        <v>14</v>
      </c>
      <c r="G354">
        <v>0</v>
      </c>
      <c r="H354">
        <v>0</v>
      </c>
      <c r="I354">
        <v>11</v>
      </c>
      <c r="J354">
        <v>0</v>
      </c>
      <c r="K354">
        <v>37221</v>
      </c>
    </row>
    <row r="355" spans="1:11" x14ac:dyDescent="0.3">
      <c r="A355" t="s">
        <v>1053</v>
      </c>
      <c r="B355" s="73" t="s">
        <v>1054</v>
      </c>
      <c r="C355">
        <v>1604</v>
      </c>
      <c r="D355">
        <v>1986</v>
      </c>
      <c r="E355">
        <v>3097</v>
      </c>
      <c r="F355">
        <v>269</v>
      </c>
      <c r="G355">
        <v>113</v>
      </c>
      <c r="H355">
        <v>0</v>
      </c>
      <c r="I355">
        <v>125</v>
      </c>
      <c r="J355">
        <v>80</v>
      </c>
      <c r="K355">
        <v>874784</v>
      </c>
    </row>
    <row r="356" spans="1:11" x14ac:dyDescent="0.3">
      <c r="A356" t="s">
        <v>1055</v>
      </c>
      <c r="B356" s="73" t="s">
        <v>1056</v>
      </c>
      <c r="C356">
        <v>150</v>
      </c>
      <c r="D356">
        <v>153</v>
      </c>
      <c r="E356">
        <v>269</v>
      </c>
      <c r="F356">
        <v>5</v>
      </c>
      <c r="G356">
        <v>17</v>
      </c>
      <c r="H356">
        <v>5</v>
      </c>
      <c r="I356">
        <v>5</v>
      </c>
      <c r="J356">
        <v>5</v>
      </c>
      <c r="K356">
        <v>38675</v>
      </c>
    </row>
    <row r="357" spans="1:11" x14ac:dyDescent="0.3">
      <c r="A357" t="s">
        <v>1057</v>
      </c>
      <c r="B357" s="73" t="s">
        <v>1058</v>
      </c>
      <c r="C357">
        <v>315</v>
      </c>
      <c r="D357">
        <v>323</v>
      </c>
      <c r="E357">
        <v>514</v>
      </c>
      <c r="F357">
        <v>43</v>
      </c>
      <c r="G357">
        <v>49</v>
      </c>
      <c r="H357">
        <v>0</v>
      </c>
      <c r="I357">
        <v>28</v>
      </c>
      <c r="J357">
        <v>10</v>
      </c>
      <c r="K357">
        <v>50320</v>
      </c>
    </row>
    <row r="358" spans="1:11" x14ac:dyDescent="0.3">
      <c r="A358" t="s">
        <v>1059</v>
      </c>
      <c r="B358" s="73" t="s">
        <v>1060</v>
      </c>
      <c r="C358">
        <v>21</v>
      </c>
      <c r="D358">
        <v>11</v>
      </c>
      <c r="E358">
        <v>31</v>
      </c>
      <c r="F358">
        <v>5</v>
      </c>
      <c r="G358">
        <v>0</v>
      </c>
      <c r="H358">
        <v>0</v>
      </c>
      <c r="I358">
        <v>0</v>
      </c>
      <c r="J358">
        <v>0</v>
      </c>
      <c r="K358">
        <v>4082</v>
      </c>
    </row>
    <row r="359" spans="1:11" x14ac:dyDescent="0.3">
      <c r="A359" t="s">
        <v>1061</v>
      </c>
      <c r="B359" s="73" t="s">
        <v>1062</v>
      </c>
      <c r="C359">
        <v>3358</v>
      </c>
      <c r="D359">
        <v>4539</v>
      </c>
      <c r="E359">
        <v>6207</v>
      </c>
      <c r="F359">
        <v>483</v>
      </c>
      <c r="G359">
        <v>984</v>
      </c>
      <c r="H359">
        <v>109</v>
      </c>
      <c r="I359">
        <v>96</v>
      </c>
      <c r="J359">
        <v>100</v>
      </c>
      <c r="K359">
        <v>1107342</v>
      </c>
    </row>
    <row r="360" spans="1:11" x14ac:dyDescent="0.3">
      <c r="A360" t="s">
        <v>1063</v>
      </c>
      <c r="B360" s="73" t="s">
        <v>1064</v>
      </c>
      <c r="C360">
        <v>5</v>
      </c>
      <c r="D360">
        <v>16</v>
      </c>
      <c r="E360">
        <v>20</v>
      </c>
      <c r="F360">
        <v>0</v>
      </c>
      <c r="G360">
        <v>5</v>
      </c>
      <c r="H360">
        <v>0</v>
      </c>
      <c r="I360">
        <v>5</v>
      </c>
      <c r="J360">
        <v>0</v>
      </c>
      <c r="K360">
        <v>4340</v>
      </c>
    </row>
    <row r="361" spans="1:11" x14ac:dyDescent="0.3">
      <c r="A361" t="s">
        <v>1065</v>
      </c>
      <c r="B361" s="73" t="s">
        <v>1066</v>
      </c>
      <c r="C361">
        <v>90</v>
      </c>
      <c r="D361">
        <v>144</v>
      </c>
      <c r="E361">
        <v>188</v>
      </c>
      <c r="F361">
        <v>42</v>
      </c>
      <c r="G361">
        <v>0</v>
      </c>
      <c r="H361">
        <v>0</v>
      </c>
      <c r="I361">
        <v>5</v>
      </c>
      <c r="J361">
        <v>5</v>
      </c>
      <c r="K361">
        <v>39827</v>
      </c>
    </row>
    <row r="362" spans="1:11" x14ac:dyDescent="0.3">
      <c r="A362" t="s">
        <v>1067</v>
      </c>
      <c r="B362" s="73" t="s">
        <v>1068</v>
      </c>
      <c r="C362">
        <v>541</v>
      </c>
      <c r="D362">
        <v>557</v>
      </c>
      <c r="E362">
        <v>869</v>
      </c>
      <c r="F362">
        <v>137</v>
      </c>
      <c r="G362">
        <v>51</v>
      </c>
      <c r="H362">
        <v>10</v>
      </c>
      <c r="I362">
        <v>10</v>
      </c>
      <c r="J362">
        <v>15</v>
      </c>
      <c r="K362">
        <v>112529</v>
      </c>
    </row>
    <row r="363" spans="1:11" x14ac:dyDescent="0.3">
      <c r="A363" t="s">
        <v>1069</v>
      </c>
      <c r="B363" s="73" t="s">
        <v>1070</v>
      </c>
      <c r="C363">
        <v>164</v>
      </c>
      <c r="D363">
        <v>274</v>
      </c>
      <c r="E363">
        <v>255</v>
      </c>
      <c r="F363">
        <v>102</v>
      </c>
      <c r="G363">
        <v>10</v>
      </c>
      <c r="H363">
        <v>60</v>
      </c>
      <c r="I363">
        <v>5</v>
      </c>
      <c r="J363">
        <v>10</v>
      </c>
      <c r="K363">
        <v>65036</v>
      </c>
    </row>
    <row r="364" spans="1:11" x14ac:dyDescent="0.3">
      <c r="A364" t="s">
        <v>1071</v>
      </c>
      <c r="B364" s="73" t="s">
        <v>1072</v>
      </c>
      <c r="C364">
        <v>519</v>
      </c>
      <c r="D364">
        <v>329</v>
      </c>
      <c r="E364">
        <v>763</v>
      </c>
      <c r="F364">
        <v>35</v>
      </c>
      <c r="G364">
        <v>25</v>
      </c>
      <c r="H364">
        <v>20</v>
      </c>
      <c r="I364">
        <v>5</v>
      </c>
      <c r="J364">
        <v>5</v>
      </c>
      <c r="K364">
        <v>100858</v>
      </c>
    </row>
    <row r="365" spans="1:11" x14ac:dyDescent="0.3">
      <c r="A365" t="s">
        <v>1073</v>
      </c>
      <c r="B365" s="73" t="s">
        <v>1074</v>
      </c>
      <c r="C365">
        <v>36</v>
      </c>
      <c r="D365">
        <v>45</v>
      </c>
      <c r="E365">
        <v>79</v>
      </c>
      <c r="F365">
        <v>0</v>
      </c>
      <c r="G365">
        <v>0</v>
      </c>
      <c r="H365">
        <v>0</v>
      </c>
      <c r="I365">
        <v>0</v>
      </c>
      <c r="J365">
        <v>5</v>
      </c>
      <c r="K365">
        <v>13175</v>
      </c>
    </row>
    <row r="366" spans="1:11" x14ac:dyDescent="0.3">
      <c r="A366" t="s">
        <v>1075</v>
      </c>
      <c r="B366" s="73" t="s">
        <v>1076</v>
      </c>
      <c r="C366">
        <v>305</v>
      </c>
      <c r="D366">
        <v>538</v>
      </c>
      <c r="E366">
        <v>510</v>
      </c>
      <c r="F366">
        <v>48</v>
      </c>
      <c r="G366">
        <v>195</v>
      </c>
      <c r="H366">
        <v>74</v>
      </c>
      <c r="I366">
        <v>15</v>
      </c>
      <c r="J366">
        <v>15</v>
      </c>
      <c r="K366">
        <v>105340</v>
      </c>
    </row>
    <row r="367" spans="1:11" x14ac:dyDescent="0.3">
      <c r="A367" t="s">
        <v>1077</v>
      </c>
      <c r="B367" s="73" t="s">
        <v>1078</v>
      </c>
      <c r="C367">
        <v>180</v>
      </c>
      <c r="D367">
        <v>324</v>
      </c>
      <c r="E367">
        <v>296</v>
      </c>
      <c r="F367">
        <v>97</v>
      </c>
      <c r="G367">
        <v>82</v>
      </c>
      <c r="H367">
        <v>27</v>
      </c>
      <c r="I367">
        <v>10</v>
      </c>
      <c r="J367">
        <v>10</v>
      </c>
      <c r="K367">
        <v>71433</v>
      </c>
    </row>
    <row r="368" spans="1:11" x14ac:dyDescent="0.3">
      <c r="A368" t="s">
        <v>1079</v>
      </c>
      <c r="B368" s="73" t="s">
        <v>1080</v>
      </c>
      <c r="C368">
        <v>302</v>
      </c>
      <c r="D368">
        <v>245</v>
      </c>
      <c r="E368">
        <v>492</v>
      </c>
      <c r="F368">
        <v>10</v>
      </c>
      <c r="G368">
        <v>24</v>
      </c>
      <c r="H368">
        <v>10</v>
      </c>
      <c r="I368">
        <v>5</v>
      </c>
      <c r="J368">
        <v>0</v>
      </c>
      <c r="K368">
        <v>83248</v>
      </c>
    </row>
    <row r="369" spans="1:11" x14ac:dyDescent="0.3">
      <c r="A369" t="s">
        <v>1081</v>
      </c>
      <c r="B369" s="73" t="s">
        <v>1082</v>
      </c>
      <c r="C369">
        <v>197</v>
      </c>
      <c r="D369">
        <v>197</v>
      </c>
      <c r="E369">
        <v>325</v>
      </c>
      <c r="F369">
        <v>15</v>
      </c>
      <c r="G369">
        <v>24</v>
      </c>
      <c r="H369">
        <v>5</v>
      </c>
      <c r="I369">
        <v>11</v>
      </c>
      <c r="J369">
        <v>13</v>
      </c>
      <c r="K369">
        <v>36557</v>
      </c>
    </row>
    <row r="370" spans="1:11" x14ac:dyDescent="0.3">
      <c r="A370" t="s">
        <v>1083</v>
      </c>
      <c r="B370" s="73" t="s">
        <v>1084</v>
      </c>
      <c r="C370">
        <v>1357</v>
      </c>
      <c r="D370">
        <v>1429</v>
      </c>
      <c r="E370">
        <v>2492</v>
      </c>
      <c r="F370">
        <v>77</v>
      </c>
      <c r="G370">
        <v>131</v>
      </c>
      <c r="H370">
        <v>10</v>
      </c>
      <c r="I370">
        <v>44</v>
      </c>
      <c r="J370">
        <v>30</v>
      </c>
      <c r="K370">
        <v>355981</v>
      </c>
    </row>
    <row r="371" spans="1:11" x14ac:dyDescent="0.3">
      <c r="A371" t="s">
        <v>1085</v>
      </c>
      <c r="B371" s="73" t="s">
        <v>1086</v>
      </c>
      <c r="C371">
        <v>463</v>
      </c>
      <c r="D371">
        <v>465</v>
      </c>
      <c r="E371">
        <v>674</v>
      </c>
      <c r="F371">
        <v>176</v>
      </c>
      <c r="G371">
        <v>15</v>
      </c>
      <c r="H371">
        <v>62</v>
      </c>
      <c r="I371">
        <v>5</v>
      </c>
      <c r="J371">
        <v>20</v>
      </c>
      <c r="K371">
        <v>107191</v>
      </c>
    </row>
    <row r="372" spans="1:11" x14ac:dyDescent="0.3">
      <c r="A372" t="s">
        <v>1087</v>
      </c>
      <c r="B372" s="73" t="s">
        <v>1088</v>
      </c>
      <c r="C372">
        <v>329</v>
      </c>
      <c r="D372">
        <v>398</v>
      </c>
      <c r="E372">
        <v>594</v>
      </c>
      <c r="F372">
        <v>56</v>
      </c>
      <c r="G372">
        <v>67</v>
      </c>
      <c r="H372">
        <v>0</v>
      </c>
      <c r="I372">
        <v>0</v>
      </c>
      <c r="J372">
        <v>15</v>
      </c>
      <c r="K372">
        <v>125887</v>
      </c>
    </row>
    <row r="373" spans="1:11" x14ac:dyDescent="0.3">
      <c r="A373" t="s">
        <v>1089</v>
      </c>
      <c r="B373" s="73" t="s">
        <v>1090</v>
      </c>
      <c r="C373">
        <v>1887</v>
      </c>
      <c r="D373">
        <v>1022</v>
      </c>
      <c r="E373">
        <v>2661</v>
      </c>
      <c r="F373">
        <v>121</v>
      </c>
      <c r="G373">
        <v>51</v>
      </c>
      <c r="H373">
        <v>0</v>
      </c>
      <c r="I373">
        <v>77</v>
      </c>
      <c r="J373">
        <v>10</v>
      </c>
      <c r="K373">
        <v>226927</v>
      </c>
    </row>
    <row r="374" spans="1:11" x14ac:dyDescent="0.3">
      <c r="A374" t="s">
        <v>1091</v>
      </c>
      <c r="B374" s="73" t="s">
        <v>1092</v>
      </c>
      <c r="C374">
        <v>126</v>
      </c>
      <c r="D374">
        <v>261</v>
      </c>
      <c r="E374">
        <v>257</v>
      </c>
      <c r="F374">
        <v>101</v>
      </c>
      <c r="G374">
        <v>24</v>
      </c>
      <c r="H374">
        <v>0</v>
      </c>
      <c r="I374">
        <v>5</v>
      </c>
      <c r="J374">
        <v>10</v>
      </c>
      <c r="K374">
        <v>95945</v>
      </c>
    </row>
    <row r="375" spans="1:11" x14ac:dyDescent="0.3">
      <c r="A375" t="s">
        <v>1093</v>
      </c>
      <c r="B375" s="73" t="s">
        <v>1094</v>
      </c>
      <c r="C375">
        <v>98</v>
      </c>
      <c r="D375">
        <v>87</v>
      </c>
      <c r="E375">
        <v>169</v>
      </c>
      <c r="F375">
        <v>5</v>
      </c>
      <c r="G375">
        <v>5</v>
      </c>
      <c r="H375">
        <v>0</v>
      </c>
      <c r="I375">
        <v>5</v>
      </c>
      <c r="J375">
        <v>5</v>
      </c>
      <c r="K375">
        <v>16410</v>
      </c>
    </row>
    <row r="376" spans="1:11" x14ac:dyDescent="0.3">
      <c r="A376" t="s">
        <v>1095</v>
      </c>
      <c r="B376" s="73" t="s">
        <v>1096</v>
      </c>
      <c r="C376">
        <v>643</v>
      </c>
      <c r="D376">
        <v>543</v>
      </c>
      <c r="E376">
        <v>942</v>
      </c>
      <c r="F376">
        <v>146</v>
      </c>
      <c r="G376">
        <v>72</v>
      </c>
      <c r="H376">
        <v>10</v>
      </c>
      <c r="I376">
        <v>5</v>
      </c>
      <c r="J376">
        <v>10</v>
      </c>
      <c r="K376">
        <v>97172</v>
      </c>
    </row>
    <row r="377" spans="1:11" x14ac:dyDescent="0.3">
      <c r="A377" t="s">
        <v>1097</v>
      </c>
      <c r="B377" s="73" t="s">
        <v>1098</v>
      </c>
      <c r="C377">
        <v>233</v>
      </c>
      <c r="D377">
        <v>253</v>
      </c>
      <c r="E377">
        <v>402</v>
      </c>
      <c r="F377">
        <v>59</v>
      </c>
      <c r="G377">
        <v>5</v>
      </c>
      <c r="H377">
        <v>0</v>
      </c>
      <c r="I377">
        <v>20</v>
      </c>
      <c r="J377">
        <v>16</v>
      </c>
      <c r="K377">
        <v>93691</v>
      </c>
    </row>
    <row r="378" spans="1:11" x14ac:dyDescent="0.3">
      <c r="A378" t="s">
        <v>1099</v>
      </c>
      <c r="B378" s="73" t="s">
        <v>1100</v>
      </c>
      <c r="C378">
        <v>291</v>
      </c>
      <c r="D378">
        <v>162</v>
      </c>
      <c r="E378">
        <v>405</v>
      </c>
      <c r="F378">
        <v>42</v>
      </c>
      <c r="G378">
        <v>0</v>
      </c>
      <c r="H378">
        <v>0</v>
      </c>
      <c r="I378">
        <v>5</v>
      </c>
      <c r="J378">
        <v>5</v>
      </c>
      <c r="K378">
        <v>33799</v>
      </c>
    </row>
    <row r="379" spans="1:11" x14ac:dyDescent="0.3">
      <c r="A379" t="s">
        <v>1101</v>
      </c>
      <c r="B379" s="73" t="s">
        <v>1102</v>
      </c>
      <c r="C379">
        <v>1019</v>
      </c>
      <c r="D379">
        <v>1180</v>
      </c>
      <c r="E379">
        <v>1572</v>
      </c>
      <c r="F379">
        <v>307</v>
      </c>
      <c r="G379">
        <v>190</v>
      </c>
      <c r="H379">
        <v>70</v>
      </c>
      <c r="I379">
        <v>36</v>
      </c>
      <c r="J379">
        <v>30</v>
      </c>
      <c r="K379">
        <v>214479</v>
      </c>
    </row>
    <row r="380" spans="1:11" x14ac:dyDescent="0.3">
      <c r="A380" t="s">
        <v>1103</v>
      </c>
      <c r="B380" s="73" t="s">
        <v>1104</v>
      </c>
      <c r="C380">
        <v>335</v>
      </c>
      <c r="D380">
        <v>308</v>
      </c>
      <c r="E380">
        <v>507</v>
      </c>
      <c r="F380">
        <v>39</v>
      </c>
      <c r="G380">
        <v>29</v>
      </c>
      <c r="H380">
        <v>47</v>
      </c>
      <c r="I380">
        <v>12</v>
      </c>
      <c r="J380">
        <v>5</v>
      </c>
      <c r="K380">
        <v>57207</v>
      </c>
    </row>
    <row r="381" spans="1:11" x14ac:dyDescent="0.3">
      <c r="A381" t="s">
        <v>1105</v>
      </c>
      <c r="B381" s="73" t="s">
        <v>1106</v>
      </c>
      <c r="C381">
        <v>59</v>
      </c>
      <c r="D381">
        <v>117</v>
      </c>
      <c r="E381">
        <v>147</v>
      </c>
      <c r="F381">
        <v>5</v>
      </c>
      <c r="G381">
        <v>5</v>
      </c>
      <c r="H381">
        <v>5</v>
      </c>
      <c r="I381">
        <v>0</v>
      </c>
      <c r="J381">
        <v>15</v>
      </c>
      <c r="K381">
        <v>31442</v>
      </c>
    </row>
    <row r="382" spans="1:11" x14ac:dyDescent="0.3">
      <c r="A382" t="s">
        <v>1107</v>
      </c>
      <c r="B382" s="73" t="s">
        <v>1108</v>
      </c>
      <c r="C382">
        <v>15</v>
      </c>
      <c r="D382">
        <v>26</v>
      </c>
      <c r="E382">
        <v>32</v>
      </c>
      <c r="F382">
        <v>5</v>
      </c>
      <c r="G382">
        <v>5</v>
      </c>
      <c r="H382">
        <v>0</v>
      </c>
      <c r="I382">
        <v>0</v>
      </c>
      <c r="J382">
        <v>0</v>
      </c>
      <c r="K382">
        <v>11438</v>
      </c>
    </row>
    <row r="383" spans="1:11" x14ac:dyDescent="0.3">
      <c r="A383" t="s">
        <v>1109</v>
      </c>
      <c r="B383" s="73" t="s">
        <v>1110</v>
      </c>
      <c r="C383">
        <v>32</v>
      </c>
      <c r="D383">
        <v>37</v>
      </c>
      <c r="E383">
        <v>59</v>
      </c>
      <c r="F383">
        <v>5</v>
      </c>
      <c r="G383">
        <v>5</v>
      </c>
      <c r="H383">
        <v>0</v>
      </c>
      <c r="I383">
        <v>0</v>
      </c>
      <c r="J383">
        <v>0</v>
      </c>
      <c r="K383">
        <v>15275</v>
      </c>
    </row>
    <row r="384" spans="1:11" x14ac:dyDescent="0.3">
      <c r="A384" t="s">
        <v>1111</v>
      </c>
      <c r="B384" s="73" t="s">
        <v>1112</v>
      </c>
      <c r="C384">
        <v>53</v>
      </c>
      <c r="D384">
        <v>49</v>
      </c>
      <c r="E384">
        <v>97</v>
      </c>
      <c r="F384">
        <v>5</v>
      </c>
      <c r="G384">
        <v>0</v>
      </c>
      <c r="H384">
        <v>0</v>
      </c>
      <c r="I384">
        <v>5</v>
      </c>
      <c r="J384">
        <v>5</v>
      </c>
      <c r="K384">
        <v>24544</v>
      </c>
    </row>
    <row r="385" spans="1:11" x14ac:dyDescent="0.3">
      <c r="A385" t="s">
        <v>1113</v>
      </c>
      <c r="B385" s="73" t="s">
        <v>1114</v>
      </c>
      <c r="C385">
        <v>92</v>
      </c>
      <c r="D385">
        <v>79</v>
      </c>
      <c r="E385">
        <v>154</v>
      </c>
      <c r="F385">
        <v>12</v>
      </c>
      <c r="G385">
        <v>0</v>
      </c>
      <c r="H385">
        <v>0</v>
      </c>
      <c r="I385">
        <v>5</v>
      </c>
      <c r="J385">
        <v>5</v>
      </c>
      <c r="K385">
        <v>34757</v>
      </c>
    </row>
    <row r="386" spans="1:11" x14ac:dyDescent="0.3">
      <c r="A386" t="s">
        <v>1115</v>
      </c>
      <c r="B386" s="73" t="s">
        <v>1116</v>
      </c>
      <c r="C386">
        <v>69</v>
      </c>
      <c r="D386">
        <v>101</v>
      </c>
      <c r="E386">
        <v>136</v>
      </c>
      <c r="F386">
        <v>18</v>
      </c>
      <c r="G386">
        <v>5</v>
      </c>
      <c r="H386">
        <v>0</v>
      </c>
      <c r="I386">
        <v>5</v>
      </c>
      <c r="J386">
        <v>5</v>
      </c>
      <c r="K386">
        <v>29690</v>
      </c>
    </row>
    <row r="387" spans="1:11" x14ac:dyDescent="0.3">
      <c r="A387" t="s">
        <v>1117</v>
      </c>
      <c r="B387" s="73" t="s">
        <v>1118</v>
      </c>
      <c r="C387">
        <v>174</v>
      </c>
      <c r="D387">
        <v>108</v>
      </c>
      <c r="E387">
        <v>263</v>
      </c>
      <c r="F387">
        <v>11</v>
      </c>
      <c r="G387">
        <v>5</v>
      </c>
      <c r="H387">
        <v>0</v>
      </c>
      <c r="I387">
        <v>5</v>
      </c>
      <c r="J387">
        <v>0</v>
      </c>
      <c r="K387">
        <v>30453</v>
      </c>
    </row>
    <row r="388" spans="1:11" x14ac:dyDescent="0.3">
      <c r="A388" t="s">
        <v>1119</v>
      </c>
      <c r="B388" s="73" t="s">
        <v>1120</v>
      </c>
      <c r="C388">
        <v>185</v>
      </c>
      <c r="D388">
        <v>126</v>
      </c>
      <c r="E388">
        <v>285</v>
      </c>
      <c r="F388">
        <v>10</v>
      </c>
      <c r="G388">
        <v>5</v>
      </c>
      <c r="H388">
        <v>0</v>
      </c>
      <c r="I388">
        <v>5</v>
      </c>
      <c r="J388">
        <v>5</v>
      </c>
      <c r="K388">
        <v>23595</v>
      </c>
    </row>
    <row r="389" spans="1:11" x14ac:dyDescent="0.3">
      <c r="A389" t="s">
        <v>1121</v>
      </c>
      <c r="B389" s="73" t="s">
        <v>1122</v>
      </c>
      <c r="C389">
        <v>93</v>
      </c>
      <c r="D389">
        <v>80</v>
      </c>
      <c r="E389">
        <v>140</v>
      </c>
      <c r="F389">
        <v>20</v>
      </c>
      <c r="G389">
        <v>5</v>
      </c>
      <c r="H389">
        <v>0</v>
      </c>
      <c r="I389">
        <v>5</v>
      </c>
      <c r="J389">
        <v>5</v>
      </c>
      <c r="K389">
        <v>10216</v>
      </c>
    </row>
    <row r="390" spans="1:11" x14ac:dyDescent="0.3">
      <c r="A390" t="s">
        <v>1123</v>
      </c>
      <c r="B390" s="73" t="s">
        <v>1124</v>
      </c>
      <c r="C390">
        <v>41</v>
      </c>
      <c r="D390">
        <v>81</v>
      </c>
      <c r="E390">
        <v>65</v>
      </c>
      <c r="F390">
        <v>12</v>
      </c>
      <c r="G390">
        <v>43</v>
      </c>
      <c r="H390">
        <v>5</v>
      </c>
      <c r="I390">
        <v>5</v>
      </c>
      <c r="J390">
        <v>0</v>
      </c>
      <c r="K390">
        <v>10829</v>
      </c>
    </row>
    <row r="391" spans="1:11" x14ac:dyDescent="0.3">
      <c r="A391" t="s">
        <v>1125</v>
      </c>
      <c r="B391" s="73" t="s">
        <v>1126</v>
      </c>
      <c r="C391">
        <v>63</v>
      </c>
      <c r="D391">
        <v>42</v>
      </c>
      <c r="E391">
        <v>89</v>
      </c>
      <c r="F391">
        <v>5</v>
      </c>
      <c r="G391">
        <v>0</v>
      </c>
      <c r="H391">
        <v>0</v>
      </c>
      <c r="I391">
        <v>5</v>
      </c>
      <c r="J391">
        <v>0</v>
      </c>
      <c r="K391">
        <v>11458</v>
      </c>
    </row>
    <row r="392" spans="1:11" x14ac:dyDescent="0.3">
      <c r="A392" t="s">
        <v>1127</v>
      </c>
      <c r="B392" s="73" t="s">
        <v>1128</v>
      </c>
      <c r="C392">
        <v>739</v>
      </c>
      <c r="D392">
        <v>699</v>
      </c>
      <c r="E392">
        <v>1223</v>
      </c>
      <c r="F392">
        <v>53</v>
      </c>
      <c r="G392">
        <v>97</v>
      </c>
      <c r="H392">
        <v>35</v>
      </c>
      <c r="I392">
        <v>21</v>
      </c>
      <c r="J392">
        <v>10</v>
      </c>
      <c r="K392">
        <v>128165</v>
      </c>
    </row>
    <row r="393" spans="1:11" x14ac:dyDescent="0.3">
      <c r="A393" t="s">
        <v>1129</v>
      </c>
      <c r="B393" s="73" t="s">
        <v>1130</v>
      </c>
      <c r="C393">
        <v>20</v>
      </c>
      <c r="D393">
        <v>30</v>
      </c>
      <c r="E393">
        <v>39</v>
      </c>
      <c r="F393">
        <v>11</v>
      </c>
      <c r="G393">
        <v>0</v>
      </c>
      <c r="H393">
        <v>0</v>
      </c>
      <c r="I393">
        <v>0</v>
      </c>
      <c r="J393">
        <v>0</v>
      </c>
      <c r="K393">
        <v>12691</v>
      </c>
    </row>
    <row r="394" spans="1:11" x14ac:dyDescent="0.3">
      <c r="A394" t="s">
        <v>1131</v>
      </c>
      <c r="B394" s="73" t="s">
        <v>1132</v>
      </c>
      <c r="C394">
        <v>101</v>
      </c>
      <c r="D394">
        <v>90</v>
      </c>
      <c r="E394">
        <v>184</v>
      </c>
      <c r="F394">
        <v>5</v>
      </c>
      <c r="G394">
        <v>0</v>
      </c>
      <c r="H394">
        <v>0</v>
      </c>
      <c r="I394">
        <v>0</v>
      </c>
      <c r="J394">
        <v>0</v>
      </c>
      <c r="K394">
        <v>27009</v>
      </c>
    </row>
    <row r="395" spans="1:11" x14ac:dyDescent="0.3">
      <c r="A395" t="s">
        <v>1133</v>
      </c>
      <c r="B395" s="73" t="s">
        <v>1134</v>
      </c>
      <c r="C395">
        <v>27</v>
      </c>
      <c r="D395">
        <v>25</v>
      </c>
      <c r="E395">
        <v>44</v>
      </c>
      <c r="F395">
        <v>5</v>
      </c>
      <c r="G395">
        <v>5</v>
      </c>
      <c r="H395">
        <v>0</v>
      </c>
      <c r="I395">
        <v>0</v>
      </c>
      <c r="J395">
        <v>5</v>
      </c>
      <c r="K395">
        <v>7846</v>
      </c>
    </row>
    <row r="396" spans="1:11" x14ac:dyDescent="0.3">
      <c r="A396" t="s">
        <v>1135</v>
      </c>
      <c r="B396" s="73" t="s">
        <v>1136</v>
      </c>
      <c r="C396">
        <v>96</v>
      </c>
      <c r="D396">
        <v>135</v>
      </c>
      <c r="E396">
        <v>172</v>
      </c>
      <c r="F396">
        <v>38</v>
      </c>
      <c r="G396">
        <v>5</v>
      </c>
      <c r="H396">
        <v>5</v>
      </c>
      <c r="I396">
        <v>5</v>
      </c>
      <c r="J396">
        <v>5</v>
      </c>
      <c r="K396">
        <v>37150</v>
      </c>
    </row>
    <row r="397" spans="1:11" x14ac:dyDescent="0.3">
      <c r="A397" t="s">
        <v>1137</v>
      </c>
      <c r="B397" s="73" t="s">
        <v>1138</v>
      </c>
      <c r="C397">
        <v>102</v>
      </c>
      <c r="D397">
        <v>181</v>
      </c>
      <c r="E397">
        <v>179</v>
      </c>
      <c r="F397">
        <v>73</v>
      </c>
      <c r="G397">
        <v>26</v>
      </c>
      <c r="H397">
        <v>0</v>
      </c>
      <c r="I397">
        <v>0</v>
      </c>
      <c r="J397">
        <v>5</v>
      </c>
      <c r="K397">
        <v>28301</v>
      </c>
    </row>
    <row r="398" spans="1:11" x14ac:dyDescent="0.3">
      <c r="A398" t="s">
        <v>1139</v>
      </c>
      <c r="B398" s="73" t="s">
        <v>1140</v>
      </c>
      <c r="C398">
        <v>280</v>
      </c>
      <c r="D398">
        <v>176</v>
      </c>
      <c r="E398">
        <v>425</v>
      </c>
      <c r="F398">
        <v>5</v>
      </c>
      <c r="G398">
        <v>11</v>
      </c>
      <c r="H398">
        <v>5</v>
      </c>
      <c r="I398">
        <v>5</v>
      </c>
      <c r="J398">
        <v>5</v>
      </c>
      <c r="K398">
        <v>44908</v>
      </c>
    </row>
    <row r="399" spans="1:11" x14ac:dyDescent="0.3">
      <c r="A399" t="s">
        <v>1141</v>
      </c>
      <c r="B399" s="73" t="s">
        <v>1142</v>
      </c>
      <c r="C399">
        <v>642</v>
      </c>
      <c r="D399">
        <v>463</v>
      </c>
      <c r="E399">
        <v>1013</v>
      </c>
      <c r="F399">
        <v>38</v>
      </c>
      <c r="G399">
        <v>16</v>
      </c>
      <c r="H399">
        <v>0</v>
      </c>
      <c r="I399">
        <v>37</v>
      </c>
      <c r="J399">
        <v>5</v>
      </c>
      <c r="K399">
        <v>94905</v>
      </c>
    </row>
    <row r="400" spans="1:11" x14ac:dyDescent="0.3">
      <c r="A400" t="s">
        <v>1143</v>
      </c>
      <c r="B400" s="73" t="s">
        <v>1144</v>
      </c>
      <c r="C400">
        <v>66</v>
      </c>
      <c r="D400">
        <v>51</v>
      </c>
      <c r="E400">
        <v>100</v>
      </c>
      <c r="F400">
        <v>15</v>
      </c>
      <c r="G400">
        <v>0</v>
      </c>
      <c r="H400">
        <v>0</v>
      </c>
      <c r="I400">
        <v>0</v>
      </c>
      <c r="J400">
        <v>5</v>
      </c>
      <c r="K400">
        <v>30369</v>
      </c>
    </row>
    <row r="401" spans="1:11" x14ac:dyDescent="0.3">
      <c r="A401" t="s">
        <v>1145</v>
      </c>
      <c r="B401" s="73" t="s">
        <v>1146</v>
      </c>
      <c r="C401">
        <v>149</v>
      </c>
      <c r="D401">
        <v>57</v>
      </c>
      <c r="E401">
        <v>197</v>
      </c>
      <c r="F401">
        <v>5</v>
      </c>
      <c r="G401">
        <v>0</v>
      </c>
      <c r="H401">
        <v>0</v>
      </c>
      <c r="I401">
        <v>5</v>
      </c>
      <c r="J401">
        <v>5</v>
      </c>
      <c r="K401">
        <v>25478</v>
      </c>
    </row>
    <row r="402" spans="1:11" x14ac:dyDescent="0.3">
      <c r="A402" t="s">
        <v>1147</v>
      </c>
      <c r="B402" s="73" t="s">
        <v>1148</v>
      </c>
      <c r="C402">
        <v>177</v>
      </c>
      <c r="D402">
        <v>349</v>
      </c>
      <c r="E402">
        <v>355</v>
      </c>
      <c r="F402">
        <v>19</v>
      </c>
      <c r="G402">
        <v>83</v>
      </c>
      <c r="H402">
        <v>54</v>
      </c>
      <c r="I402">
        <v>11</v>
      </c>
      <c r="J402">
        <v>5</v>
      </c>
      <c r="K402">
        <v>67263</v>
      </c>
    </row>
    <row r="403" spans="1:11" x14ac:dyDescent="0.3">
      <c r="A403" t="s">
        <v>1149</v>
      </c>
      <c r="B403" s="73" t="s">
        <v>1150</v>
      </c>
      <c r="C403">
        <v>12</v>
      </c>
      <c r="D403">
        <v>20</v>
      </c>
      <c r="E403">
        <v>31</v>
      </c>
      <c r="F403">
        <v>5</v>
      </c>
      <c r="G403">
        <v>0</v>
      </c>
      <c r="H403">
        <v>0</v>
      </c>
      <c r="I403">
        <v>0</v>
      </c>
      <c r="J403">
        <v>0</v>
      </c>
      <c r="K403">
        <v>8527</v>
      </c>
    </row>
    <row r="404" spans="1:11" x14ac:dyDescent="0.3">
      <c r="A404" t="s">
        <v>1151</v>
      </c>
      <c r="B404" s="73" t="s">
        <v>1152</v>
      </c>
      <c r="C404">
        <v>126</v>
      </c>
      <c r="D404">
        <v>146</v>
      </c>
      <c r="E404">
        <v>232</v>
      </c>
      <c r="F404">
        <v>18</v>
      </c>
      <c r="G404">
        <v>11</v>
      </c>
      <c r="H404">
        <v>5</v>
      </c>
      <c r="I404">
        <v>5</v>
      </c>
      <c r="J404">
        <v>0</v>
      </c>
      <c r="K404">
        <v>30807</v>
      </c>
    </row>
    <row r="405" spans="1:11" x14ac:dyDescent="0.3">
      <c r="A405" t="s">
        <v>1153</v>
      </c>
      <c r="B405" s="73" t="s">
        <v>1154</v>
      </c>
      <c r="C405">
        <v>2946</v>
      </c>
      <c r="D405">
        <v>2441</v>
      </c>
      <c r="E405">
        <v>4135</v>
      </c>
      <c r="F405">
        <v>407</v>
      </c>
      <c r="G405">
        <v>552</v>
      </c>
      <c r="H405">
        <v>134</v>
      </c>
      <c r="I405">
        <v>115</v>
      </c>
      <c r="J405">
        <v>40</v>
      </c>
      <c r="K405">
        <v>351163</v>
      </c>
    </row>
    <row r="406" spans="1:11" x14ac:dyDescent="0.3">
      <c r="A406" t="s">
        <v>1155</v>
      </c>
      <c r="B406" s="73" t="s">
        <v>1156</v>
      </c>
      <c r="C406">
        <v>418</v>
      </c>
      <c r="D406">
        <v>318</v>
      </c>
      <c r="E406">
        <v>661</v>
      </c>
      <c r="F406">
        <v>49</v>
      </c>
      <c r="G406">
        <v>15</v>
      </c>
      <c r="H406">
        <v>0</v>
      </c>
      <c r="I406">
        <v>0</v>
      </c>
      <c r="J406">
        <v>15</v>
      </c>
      <c r="K406">
        <v>152846</v>
      </c>
    </row>
    <row r="407" spans="1:11" x14ac:dyDescent="0.3">
      <c r="A407" t="s">
        <v>1157</v>
      </c>
      <c r="B407" s="73" t="s">
        <v>1158</v>
      </c>
      <c r="C407">
        <v>58</v>
      </c>
      <c r="D407">
        <v>84</v>
      </c>
      <c r="E407">
        <v>97</v>
      </c>
      <c r="F407">
        <v>24</v>
      </c>
      <c r="G407">
        <v>13</v>
      </c>
      <c r="H407">
        <v>0</v>
      </c>
      <c r="I407">
        <v>5</v>
      </c>
      <c r="J407">
        <v>0</v>
      </c>
      <c r="K407">
        <v>20163</v>
      </c>
    </row>
    <row r="408" spans="1:11" x14ac:dyDescent="0.3">
      <c r="A408" t="s">
        <v>1159</v>
      </c>
      <c r="B408" s="73" t="s">
        <v>1160</v>
      </c>
      <c r="C408">
        <v>12</v>
      </c>
      <c r="D408">
        <v>27</v>
      </c>
      <c r="E408">
        <v>30</v>
      </c>
      <c r="F408">
        <v>5</v>
      </c>
      <c r="G408">
        <v>5</v>
      </c>
      <c r="H408">
        <v>0</v>
      </c>
      <c r="I408">
        <v>0</v>
      </c>
      <c r="J408">
        <v>0</v>
      </c>
      <c r="K408">
        <v>4796</v>
      </c>
    </row>
    <row r="409" spans="1:11" x14ac:dyDescent="0.3">
      <c r="A409" t="s">
        <v>1161</v>
      </c>
      <c r="B409" s="73" t="s">
        <v>1162</v>
      </c>
      <c r="C409">
        <v>89</v>
      </c>
      <c r="D409">
        <v>121</v>
      </c>
      <c r="E409">
        <v>163</v>
      </c>
      <c r="F409">
        <v>42</v>
      </c>
      <c r="G409">
        <v>0</v>
      </c>
      <c r="H409">
        <v>0</v>
      </c>
      <c r="I409">
        <v>0</v>
      </c>
      <c r="J409">
        <v>0</v>
      </c>
      <c r="K409">
        <v>21569</v>
      </c>
    </row>
    <row r="410" spans="1:11" x14ac:dyDescent="0.3">
      <c r="A410" t="s">
        <v>1163</v>
      </c>
      <c r="B410" s="73" t="s">
        <v>1164</v>
      </c>
      <c r="C410">
        <v>140</v>
      </c>
      <c r="D410">
        <v>138</v>
      </c>
      <c r="E410">
        <v>242</v>
      </c>
      <c r="F410">
        <v>16</v>
      </c>
      <c r="G410">
        <v>0</v>
      </c>
      <c r="H410">
        <v>0</v>
      </c>
      <c r="I410">
        <v>17</v>
      </c>
      <c r="J410">
        <v>5</v>
      </c>
      <c r="K410">
        <v>35133</v>
      </c>
    </row>
    <row r="411" spans="1:11" x14ac:dyDescent="0.3">
      <c r="A411" t="s">
        <v>1165</v>
      </c>
      <c r="B411" s="73" t="s">
        <v>1166</v>
      </c>
      <c r="C411">
        <v>5</v>
      </c>
      <c r="D411">
        <v>0</v>
      </c>
      <c r="E411">
        <v>5</v>
      </c>
      <c r="F411">
        <v>0</v>
      </c>
      <c r="G411">
        <v>0</v>
      </c>
      <c r="H411">
        <v>0</v>
      </c>
      <c r="I411">
        <v>0</v>
      </c>
      <c r="J411">
        <v>0</v>
      </c>
      <c r="K411">
        <v>503</v>
      </c>
    </row>
    <row r="412" spans="1:11" x14ac:dyDescent="0.3">
      <c r="A412" t="s">
        <v>1167</v>
      </c>
      <c r="B412" s="73" t="s">
        <v>1168</v>
      </c>
      <c r="C412">
        <v>580</v>
      </c>
      <c r="D412">
        <v>413</v>
      </c>
      <c r="E412">
        <v>941</v>
      </c>
      <c r="F412">
        <v>15</v>
      </c>
      <c r="G412">
        <v>10</v>
      </c>
      <c r="H412">
        <v>0</v>
      </c>
      <c r="I412">
        <v>10</v>
      </c>
      <c r="J412">
        <v>0</v>
      </c>
      <c r="K412">
        <v>132918</v>
      </c>
    </row>
    <row r="413" spans="1:11" x14ac:dyDescent="0.3">
      <c r="A413" t="s">
        <v>1169</v>
      </c>
      <c r="B413" s="73" t="s">
        <v>1170</v>
      </c>
      <c r="C413">
        <v>176</v>
      </c>
      <c r="D413">
        <v>195</v>
      </c>
      <c r="E413">
        <v>296</v>
      </c>
      <c r="F413">
        <v>11</v>
      </c>
      <c r="G413">
        <v>34</v>
      </c>
      <c r="H413">
        <v>18</v>
      </c>
      <c r="I413">
        <v>5</v>
      </c>
      <c r="J413">
        <v>5</v>
      </c>
      <c r="K413">
        <v>34854</v>
      </c>
    </row>
    <row r="414" spans="1:11" x14ac:dyDescent="0.3">
      <c r="A414" t="s">
        <v>1171</v>
      </c>
      <c r="B414" s="73" t="s">
        <v>1172</v>
      </c>
      <c r="C414">
        <v>583</v>
      </c>
      <c r="D414">
        <v>544</v>
      </c>
      <c r="E414">
        <v>981</v>
      </c>
      <c r="F414">
        <v>98</v>
      </c>
      <c r="G414">
        <v>10</v>
      </c>
      <c r="H414">
        <v>28</v>
      </c>
      <c r="I414">
        <v>20</v>
      </c>
      <c r="J414">
        <v>0</v>
      </c>
      <c r="K414">
        <v>144368</v>
      </c>
    </row>
    <row r="415" spans="1:11" x14ac:dyDescent="0.3">
      <c r="A415" t="s">
        <v>1173</v>
      </c>
      <c r="B415" s="73" t="s">
        <v>1174</v>
      </c>
      <c r="C415">
        <v>18</v>
      </c>
      <c r="D415">
        <v>20</v>
      </c>
      <c r="E415">
        <v>36</v>
      </c>
      <c r="F415">
        <v>5</v>
      </c>
      <c r="G415">
        <v>0</v>
      </c>
      <c r="H415">
        <v>0</v>
      </c>
      <c r="I415">
        <v>0</v>
      </c>
      <c r="J415">
        <v>0</v>
      </c>
      <c r="K415">
        <v>12592</v>
      </c>
    </row>
    <row r="416" spans="1:11" x14ac:dyDescent="0.3">
      <c r="A416" t="s">
        <v>1175</v>
      </c>
      <c r="B416" s="73" t="s">
        <v>1176</v>
      </c>
      <c r="C416">
        <v>942</v>
      </c>
      <c r="D416">
        <v>803</v>
      </c>
      <c r="E416">
        <v>1483</v>
      </c>
      <c r="F416">
        <v>99</v>
      </c>
      <c r="G416">
        <v>127</v>
      </c>
      <c r="H416">
        <v>10</v>
      </c>
      <c r="I416">
        <v>20</v>
      </c>
      <c r="J416">
        <v>10</v>
      </c>
      <c r="K416">
        <v>156175</v>
      </c>
    </row>
    <row r="417" spans="1:11" x14ac:dyDescent="0.3">
      <c r="A417" t="s">
        <v>1177</v>
      </c>
      <c r="B417" s="73" t="s">
        <v>1178</v>
      </c>
      <c r="C417">
        <v>632</v>
      </c>
      <c r="D417">
        <v>359</v>
      </c>
      <c r="E417">
        <v>905</v>
      </c>
      <c r="F417">
        <v>23</v>
      </c>
      <c r="G417">
        <v>38</v>
      </c>
      <c r="H417">
        <v>5</v>
      </c>
      <c r="I417">
        <v>15</v>
      </c>
      <c r="J417">
        <v>10</v>
      </c>
      <c r="K417">
        <v>103428</v>
      </c>
    </row>
    <row r="418" spans="1:11" x14ac:dyDescent="0.3">
      <c r="A418" t="s">
        <v>1179</v>
      </c>
      <c r="B418" s="73" t="s">
        <v>1180</v>
      </c>
      <c r="C418">
        <v>5</v>
      </c>
      <c r="D418">
        <v>11</v>
      </c>
      <c r="E418">
        <v>15</v>
      </c>
      <c r="F418">
        <v>5</v>
      </c>
      <c r="G418">
        <v>0</v>
      </c>
      <c r="H418">
        <v>0</v>
      </c>
      <c r="I418">
        <v>5</v>
      </c>
      <c r="J418">
        <v>0</v>
      </c>
      <c r="K418">
        <v>2599</v>
      </c>
    </row>
    <row r="419" spans="1:11" x14ac:dyDescent="0.3">
      <c r="A419" t="s">
        <v>1181</v>
      </c>
      <c r="B419" s="73" t="s">
        <v>1182</v>
      </c>
      <c r="C419">
        <v>56</v>
      </c>
      <c r="D419">
        <v>17</v>
      </c>
      <c r="E419">
        <v>67</v>
      </c>
      <c r="F419">
        <v>5</v>
      </c>
      <c r="G419">
        <v>0</v>
      </c>
      <c r="H419">
        <v>0</v>
      </c>
      <c r="I419">
        <v>0</v>
      </c>
      <c r="J419">
        <v>5</v>
      </c>
      <c r="K419">
        <v>18782</v>
      </c>
    </row>
    <row r="420" spans="1:11" x14ac:dyDescent="0.3">
      <c r="A420" t="s">
        <v>1183</v>
      </c>
      <c r="B420" s="73" t="s">
        <v>1184</v>
      </c>
      <c r="C420">
        <v>584</v>
      </c>
      <c r="D420">
        <v>486</v>
      </c>
      <c r="E420">
        <v>870</v>
      </c>
      <c r="F420">
        <v>66</v>
      </c>
      <c r="G420">
        <v>73</v>
      </c>
      <c r="H420">
        <v>29</v>
      </c>
      <c r="I420">
        <v>30</v>
      </c>
      <c r="J420">
        <v>5</v>
      </c>
      <c r="K420">
        <v>75068</v>
      </c>
    </row>
    <row r="421" spans="1:11" x14ac:dyDescent="0.3">
      <c r="A421" t="s">
        <v>1185</v>
      </c>
      <c r="B421" s="73" t="s">
        <v>1186</v>
      </c>
      <c r="C421">
        <v>5</v>
      </c>
      <c r="D421">
        <v>5</v>
      </c>
      <c r="E421">
        <v>12</v>
      </c>
      <c r="F421">
        <v>5</v>
      </c>
      <c r="G421">
        <v>0</v>
      </c>
      <c r="H421">
        <v>0</v>
      </c>
      <c r="I421">
        <v>0</v>
      </c>
      <c r="J421">
        <v>0</v>
      </c>
      <c r="K421">
        <v>2075</v>
      </c>
    </row>
    <row r="422" spans="1:11" x14ac:dyDescent="0.3">
      <c r="A422" t="s">
        <v>1187</v>
      </c>
      <c r="B422" s="73" t="s">
        <v>1188</v>
      </c>
      <c r="C422">
        <v>464</v>
      </c>
      <c r="D422">
        <v>320</v>
      </c>
      <c r="E422">
        <v>694</v>
      </c>
      <c r="F422">
        <v>40</v>
      </c>
      <c r="G422">
        <v>28</v>
      </c>
      <c r="H422">
        <v>5</v>
      </c>
      <c r="I422">
        <v>10</v>
      </c>
      <c r="J422">
        <v>10</v>
      </c>
      <c r="K422">
        <v>82002</v>
      </c>
    </row>
    <row r="423" spans="1:11" x14ac:dyDescent="0.3">
      <c r="A423" t="s">
        <v>1189</v>
      </c>
      <c r="B423" s="73" t="s">
        <v>1190</v>
      </c>
      <c r="C423">
        <v>346</v>
      </c>
      <c r="D423">
        <v>297</v>
      </c>
      <c r="E423">
        <v>554</v>
      </c>
      <c r="F423">
        <v>50</v>
      </c>
      <c r="G423">
        <v>15</v>
      </c>
      <c r="H423">
        <v>0</v>
      </c>
      <c r="I423">
        <v>5</v>
      </c>
      <c r="J423">
        <v>20</v>
      </c>
      <c r="K423">
        <v>81820</v>
      </c>
    </row>
    <row r="424" spans="1:11" x14ac:dyDescent="0.3">
      <c r="A424" t="s">
        <v>1191</v>
      </c>
      <c r="B424" s="73" t="s">
        <v>1192</v>
      </c>
      <c r="C424">
        <v>45</v>
      </c>
      <c r="D424">
        <v>43</v>
      </c>
      <c r="E424">
        <v>74</v>
      </c>
      <c r="F424">
        <v>11</v>
      </c>
      <c r="G424">
        <v>5</v>
      </c>
      <c r="H424">
        <v>0</v>
      </c>
      <c r="I424">
        <v>5</v>
      </c>
      <c r="J424">
        <v>0</v>
      </c>
      <c r="K424">
        <v>24464</v>
      </c>
    </row>
    <row r="425" spans="1:11" x14ac:dyDescent="0.3">
      <c r="A425" t="s">
        <v>1193</v>
      </c>
      <c r="B425" s="73" t="s">
        <v>1194</v>
      </c>
      <c r="C425">
        <v>215</v>
      </c>
      <c r="D425">
        <v>264</v>
      </c>
      <c r="E425">
        <v>322</v>
      </c>
      <c r="F425">
        <v>123</v>
      </c>
      <c r="G425">
        <v>21</v>
      </c>
      <c r="H425">
        <v>0</v>
      </c>
      <c r="I425">
        <v>5</v>
      </c>
      <c r="J425">
        <v>5</v>
      </c>
      <c r="K425">
        <v>31714</v>
      </c>
    </row>
    <row r="426" spans="1:11" x14ac:dyDescent="0.3">
      <c r="A426" t="s">
        <v>1195</v>
      </c>
      <c r="B426" s="73" t="s">
        <v>1196</v>
      </c>
      <c r="C426">
        <v>18219</v>
      </c>
      <c r="D426">
        <v>18252</v>
      </c>
      <c r="E426">
        <v>29677</v>
      </c>
      <c r="F426">
        <v>3204</v>
      </c>
      <c r="G426">
        <v>2369</v>
      </c>
      <c r="H426">
        <v>410</v>
      </c>
      <c r="I426">
        <v>1036</v>
      </c>
      <c r="J426">
        <v>508</v>
      </c>
      <c r="K426">
        <v>3701560</v>
      </c>
    </row>
    <row r="427" spans="1:11" x14ac:dyDescent="0.3">
      <c r="A427" t="s">
        <v>1197</v>
      </c>
      <c r="B427" s="73" t="s">
        <v>1198</v>
      </c>
      <c r="C427">
        <v>263</v>
      </c>
      <c r="D427">
        <v>476</v>
      </c>
      <c r="E427">
        <v>494</v>
      </c>
      <c r="F427">
        <v>21</v>
      </c>
      <c r="G427">
        <v>212</v>
      </c>
      <c r="H427">
        <v>5</v>
      </c>
      <c r="I427">
        <v>5</v>
      </c>
      <c r="J427">
        <v>5</v>
      </c>
      <c r="K427">
        <v>75067</v>
      </c>
    </row>
    <row r="428" spans="1:11" x14ac:dyDescent="0.3">
      <c r="A428" t="s">
        <v>1199</v>
      </c>
      <c r="B428" s="73" t="s">
        <v>1200</v>
      </c>
      <c r="C428">
        <v>333</v>
      </c>
      <c r="D428">
        <v>371</v>
      </c>
      <c r="E428">
        <v>524</v>
      </c>
      <c r="F428">
        <v>31</v>
      </c>
      <c r="G428">
        <v>36</v>
      </c>
      <c r="H428">
        <v>84</v>
      </c>
      <c r="I428">
        <v>20</v>
      </c>
      <c r="J428">
        <v>5</v>
      </c>
      <c r="K428">
        <v>80461</v>
      </c>
    </row>
    <row r="429" spans="1:11" x14ac:dyDescent="0.3">
      <c r="A429" t="s">
        <v>1201</v>
      </c>
      <c r="B429" s="73" t="s">
        <v>1202</v>
      </c>
      <c r="C429">
        <v>421</v>
      </c>
      <c r="D429">
        <v>500</v>
      </c>
      <c r="E429">
        <v>724</v>
      </c>
      <c r="F429">
        <v>101</v>
      </c>
      <c r="G429">
        <v>73</v>
      </c>
      <c r="H429">
        <v>5</v>
      </c>
      <c r="I429">
        <v>10</v>
      </c>
      <c r="J429">
        <v>5</v>
      </c>
      <c r="K429">
        <v>107187</v>
      </c>
    </row>
    <row r="430" spans="1:11" x14ac:dyDescent="0.3">
      <c r="A430" t="s">
        <v>1203</v>
      </c>
      <c r="B430" s="73" t="s">
        <v>1204</v>
      </c>
      <c r="C430">
        <v>399</v>
      </c>
      <c r="D430">
        <v>723</v>
      </c>
      <c r="E430">
        <v>777</v>
      </c>
      <c r="F430">
        <v>115</v>
      </c>
      <c r="G430">
        <v>127</v>
      </c>
      <c r="H430">
        <v>53</v>
      </c>
      <c r="I430">
        <v>25</v>
      </c>
      <c r="J430">
        <v>15</v>
      </c>
      <c r="K430">
        <v>124955</v>
      </c>
    </row>
    <row r="431" spans="1:11" x14ac:dyDescent="0.3">
      <c r="A431" t="s">
        <v>1205</v>
      </c>
      <c r="B431" s="73" t="s">
        <v>1206</v>
      </c>
      <c r="C431">
        <v>378</v>
      </c>
      <c r="D431">
        <v>465</v>
      </c>
      <c r="E431">
        <v>629</v>
      </c>
      <c r="F431">
        <v>179</v>
      </c>
      <c r="G431">
        <v>5</v>
      </c>
      <c r="H431">
        <v>14</v>
      </c>
      <c r="I431">
        <v>10</v>
      </c>
      <c r="J431">
        <v>10</v>
      </c>
      <c r="K431">
        <v>83190</v>
      </c>
    </row>
    <row r="432" spans="1:11" x14ac:dyDescent="0.3">
      <c r="A432" t="s">
        <v>1207</v>
      </c>
      <c r="B432" s="73" t="s">
        <v>1208</v>
      </c>
      <c r="C432">
        <v>32</v>
      </c>
      <c r="D432">
        <v>20</v>
      </c>
      <c r="E432">
        <v>46</v>
      </c>
      <c r="F432">
        <v>5</v>
      </c>
      <c r="G432">
        <v>0</v>
      </c>
      <c r="H432">
        <v>0</v>
      </c>
      <c r="I432">
        <v>5</v>
      </c>
      <c r="J432">
        <v>0</v>
      </c>
      <c r="K432">
        <v>3003</v>
      </c>
    </row>
    <row r="433" spans="1:11" x14ac:dyDescent="0.3">
      <c r="A433" t="s">
        <v>1209</v>
      </c>
      <c r="B433" s="73" t="s">
        <v>1210</v>
      </c>
      <c r="C433">
        <v>864</v>
      </c>
      <c r="D433">
        <v>939</v>
      </c>
      <c r="E433">
        <v>1507</v>
      </c>
      <c r="F433">
        <v>98</v>
      </c>
      <c r="G433">
        <v>102</v>
      </c>
      <c r="H433">
        <v>5</v>
      </c>
      <c r="I433">
        <v>82</v>
      </c>
      <c r="J433">
        <v>15</v>
      </c>
      <c r="K433">
        <v>138524</v>
      </c>
    </row>
    <row r="434" spans="1:11" x14ac:dyDescent="0.3">
      <c r="A434" t="s">
        <v>1211</v>
      </c>
      <c r="B434" s="73" t="s">
        <v>1212</v>
      </c>
      <c r="C434">
        <v>5</v>
      </c>
      <c r="D434">
        <v>29</v>
      </c>
      <c r="E434">
        <v>30</v>
      </c>
      <c r="F434">
        <v>0</v>
      </c>
      <c r="G434">
        <v>5</v>
      </c>
      <c r="H434">
        <v>5</v>
      </c>
      <c r="I434">
        <v>0</v>
      </c>
      <c r="J434">
        <v>0</v>
      </c>
      <c r="K434">
        <v>5886</v>
      </c>
    </row>
    <row r="435" spans="1:11" x14ac:dyDescent="0.3">
      <c r="A435" t="s">
        <v>1213</v>
      </c>
      <c r="B435" s="73" t="s">
        <v>1214</v>
      </c>
      <c r="C435">
        <v>1039</v>
      </c>
      <c r="D435">
        <v>973</v>
      </c>
      <c r="E435">
        <v>1562</v>
      </c>
      <c r="F435">
        <v>169</v>
      </c>
      <c r="G435">
        <v>184</v>
      </c>
      <c r="H435">
        <v>33</v>
      </c>
      <c r="I435">
        <v>47</v>
      </c>
      <c r="J435">
        <v>10</v>
      </c>
      <c r="K435">
        <v>154277</v>
      </c>
    </row>
    <row r="436" spans="1:11" x14ac:dyDescent="0.3">
      <c r="A436" t="s">
        <v>1215</v>
      </c>
      <c r="B436" s="73" t="s">
        <v>1216</v>
      </c>
      <c r="C436">
        <v>601</v>
      </c>
      <c r="D436">
        <v>547</v>
      </c>
      <c r="E436">
        <v>914</v>
      </c>
      <c r="F436">
        <v>59</v>
      </c>
      <c r="G436">
        <v>93</v>
      </c>
      <c r="H436">
        <v>53</v>
      </c>
      <c r="I436">
        <v>15</v>
      </c>
      <c r="J436">
        <v>15</v>
      </c>
      <c r="K436">
        <v>120016</v>
      </c>
    </row>
    <row r="437" spans="1:11" x14ac:dyDescent="0.3">
      <c r="A437" t="s">
        <v>1217</v>
      </c>
      <c r="B437" s="73" t="s">
        <v>1218</v>
      </c>
      <c r="C437">
        <v>131</v>
      </c>
      <c r="D437">
        <v>164</v>
      </c>
      <c r="E437">
        <v>251</v>
      </c>
      <c r="F437">
        <v>5</v>
      </c>
      <c r="G437">
        <v>27</v>
      </c>
      <c r="H437">
        <v>5</v>
      </c>
      <c r="I437">
        <v>5</v>
      </c>
      <c r="J437">
        <v>0</v>
      </c>
      <c r="K437">
        <v>43531</v>
      </c>
    </row>
    <row r="438" spans="1:11" x14ac:dyDescent="0.3">
      <c r="A438" t="s">
        <v>1219</v>
      </c>
      <c r="B438" s="73" t="s">
        <v>1220</v>
      </c>
      <c r="C438">
        <v>256</v>
      </c>
      <c r="D438">
        <v>287</v>
      </c>
      <c r="E438">
        <v>415</v>
      </c>
      <c r="F438">
        <v>83</v>
      </c>
      <c r="G438">
        <v>27</v>
      </c>
      <c r="H438">
        <v>15</v>
      </c>
      <c r="I438">
        <v>10</v>
      </c>
      <c r="J438">
        <v>10</v>
      </c>
      <c r="K438">
        <v>89906</v>
      </c>
    </row>
    <row r="439" spans="1:11" x14ac:dyDescent="0.3">
      <c r="A439" t="s">
        <v>1221</v>
      </c>
      <c r="B439" s="73" t="s">
        <v>1222</v>
      </c>
      <c r="C439">
        <v>154</v>
      </c>
      <c r="D439">
        <v>119</v>
      </c>
      <c r="E439">
        <v>236</v>
      </c>
      <c r="F439">
        <v>20</v>
      </c>
      <c r="G439">
        <v>5</v>
      </c>
      <c r="H439">
        <v>5</v>
      </c>
      <c r="I439">
        <v>5</v>
      </c>
      <c r="J439">
        <v>5</v>
      </c>
      <c r="K439">
        <v>28394</v>
      </c>
    </row>
    <row r="440" spans="1:11" x14ac:dyDescent="0.3">
      <c r="A440" t="s">
        <v>1223</v>
      </c>
      <c r="B440" s="73" t="s">
        <v>1224</v>
      </c>
      <c r="C440">
        <v>71</v>
      </c>
      <c r="D440">
        <v>40</v>
      </c>
      <c r="E440">
        <v>99</v>
      </c>
      <c r="F440">
        <v>5</v>
      </c>
      <c r="G440">
        <v>0</v>
      </c>
      <c r="H440">
        <v>0</v>
      </c>
      <c r="I440">
        <v>5</v>
      </c>
      <c r="J440">
        <v>0</v>
      </c>
      <c r="K440">
        <v>10493</v>
      </c>
    </row>
    <row r="441" spans="1:11" x14ac:dyDescent="0.3">
      <c r="A441" t="s">
        <v>1225</v>
      </c>
      <c r="B441" s="73" t="s">
        <v>1226</v>
      </c>
      <c r="C441">
        <v>402</v>
      </c>
      <c r="D441">
        <v>422</v>
      </c>
      <c r="E441">
        <v>707</v>
      </c>
      <c r="F441">
        <v>53</v>
      </c>
      <c r="G441">
        <v>53</v>
      </c>
      <c r="H441">
        <v>0</v>
      </c>
      <c r="I441">
        <v>5</v>
      </c>
      <c r="J441">
        <v>5</v>
      </c>
      <c r="K441">
        <v>93024</v>
      </c>
    </row>
    <row r="442" spans="1:11" x14ac:dyDescent="0.3">
      <c r="A442" t="s">
        <v>1227</v>
      </c>
      <c r="B442" s="73" t="s">
        <v>1228</v>
      </c>
      <c r="C442">
        <v>18</v>
      </c>
      <c r="D442">
        <v>29</v>
      </c>
      <c r="E442">
        <v>34</v>
      </c>
      <c r="F442">
        <v>13</v>
      </c>
      <c r="G442">
        <v>0</v>
      </c>
      <c r="H442">
        <v>0</v>
      </c>
      <c r="I442">
        <v>0</v>
      </c>
      <c r="J442">
        <v>0</v>
      </c>
      <c r="K442">
        <v>7104</v>
      </c>
    </row>
    <row r="443" spans="1:11" x14ac:dyDescent="0.3">
      <c r="A443" t="s">
        <v>1229</v>
      </c>
      <c r="B443" s="73" t="s">
        <v>1230</v>
      </c>
      <c r="C443">
        <v>603</v>
      </c>
      <c r="D443">
        <v>810</v>
      </c>
      <c r="E443">
        <v>1063</v>
      </c>
      <c r="F443">
        <v>66</v>
      </c>
      <c r="G443">
        <v>175</v>
      </c>
      <c r="H443">
        <v>56</v>
      </c>
      <c r="I443">
        <v>42</v>
      </c>
      <c r="J443">
        <v>15</v>
      </c>
      <c r="K443">
        <v>107721</v>
      </c>
    </row>
    <row r="444" spans="1:11" x14ac:dyDescent="0.3">
      <c r="A444" t="s">
        <v>1231</v>
      </c>
      <c r="B444" s="73" t="s">
        <v>1232</v>
      </c>
      <c r="C444">
        <v>283</v>
      </c>
      <c r="D444">
        <v>239</v>
      </c>
      <c r="E444">
        <v>437</v>
      </c>
      <c r="F444">
        <v>67</v>
      </c>
      <c r="G444">
        <v>5</v>
      </c>
      <c r="H444">
        <v>0</v>
      </c>
      <c r="I444">
        <v>10</v>
      </c>
      <c r="J444">
        <v>5</v>
      </c>
      <c r="K444">
        <v>53666</v>
      </c>
    </row>
    <row r="445" spans="1:11" x14ac:dyDescent="0.3">
      <c r="A445" t="s">
        <v>1233</v>
      </c>
      <c r="B445" s="73" t="s">
        <v>1234</v>
      </c>
      <c r="C445">
        <v>342</v>
      </c>
      <c r="D445">
        <v>430</v>
      </c>
      <c r="E445">
        <v>687</v>
      </c>
      <c r="F445">
        <v>32</v>
      </c>
      <c r="G445">
        <v>38</v>
      </c>
      <c r="H445">
        <v>0</v>
      </c>
      <c r="I445">
        <v>12</v>
      </c>
      <c r="J445">
        <v>5</v>
      </c>
      <c r="K445">
        <v>90833</v>
      </c>
    </row>
    <row r="446" spans="1:11" x14ac:dyDescent="0.3">
      <c r="A446" t="s">
        <v>1235</v>
      </c>
      <c r="B446" s="73" t="s">
        <v>1236</v>
      </c>
      <c r="C446">
        <v>35</v>
      </c>
      <c r="D446">
        <v>15</v>
      </c>
      <c r="E446">
        <v>45</v>
      </c>
      <c r="F446">
        <v>5</v>
      </c>
      <c r="G446">
        <v>0</v>
      </c>
      <c r="H446">
        <v>0</v>
      </c>
      <c r="I446">
        <v>5</v>
      </c>
      <c r="J446">
        <v>0</v>
      </c>
      <c r="K446">
        <v>2865</v>
      </c>
    </row>
    <row r="447" spans="1:11" x14ac:dyDescent="0.3">
      <c r="A447" t="s">
        <v>1237</v>
      </c>
      <c r="B447" s="73" t="s">
        <v>1238</v>
      </c>
      <c r="C447">
        <v>27</v>
      </c>
      <c r="D447">
        <v>18</v>
      </c>
      <c r="E447">
        <v>41</v>
      </c>
      <c r="F447">
        <v>5</v>
      </c>
      <c r="G447">
        <v>0</v>
      </c>
      <c r="H447">
        <v>0</v>
      </c>
      <c r="I447">
        <v>0</v>
      </c>
      <c r="J447">
        <v>5</v>
      </c>
      <c r="K447">
        <v>4924</v>
      </c>
    </row>
    <row r="448" spans="1:11" x14ac:dyDescent="0.3">
      <c r="A448" t="s">
        <v>1239</v>
      </c>
      <c r="B448" s="73" t="s">
        <v>1240</v>
      </c>
      <c r="C448">
        <v>756</v>
      </c>
      <c r="D448">
        <v>972</v>
      </c>
      <c r="E448">
        <v>1332</v>
      </c>
      <c r="F448">
        <v>183</v>
      </c>
      <c r="G448">
        <v>163</v>
      </c>
      <c r="H448">
        <v>0</v>
      </c>
      <c r="I448">
        <v>20</v>
      </c>
      <c r="J448">
        <v>20</v>
      </c>
      <c r="K448">
        <v>117991</v>
      </c>
    </row>
    <row r="449" spans="1:11" x14ac:dyDescent="0.3">
      <c r="A449" t="s">
        <v>1241</v>
      </c>
      <c r="B449" s="73" t="s">
        <v>1242</v>
      </c>
      <c r="C449">
        <v>158</v>
      </c>
      <c r="D449">
        <v>121</v>
      </c>
      <c r="E449">
        <v>263</v>
      </c>
      <c r="F449">
        <v>5</v>
      </c>
      <c r="G449">
        <v>5</v>
      </c>
      <c r="H449">
        <v>0</v>
      </c>
      <c r="I449">
        <v>5</v>
      </c>
      <c r="J449">
        <v>0</v>
      </c>
      <c r="K449">
        <v>34034</v>
      </c>
    </row>
    <row r="450" spans="1:11" x14ac:dyDescent="0.3">
      <c r="A450" t="s">
        <v>1243</v>
      </c>
      <c r="B450" s="73" t="s">
        <v>1244</v>
      </c>
      <c r="C450">
        <v>31</v>
      </c>
      <c r="D450">
        <v>21</v>
      </c>
      <c r="E450">
        <v>48</v>
      </c>
      <c r="F450">
        <v>5</v>
      </c>
      <c r="G450">
        <v>0</v>
      </c>
      <c r="H450">
        <v>0</v>
      </c>
      <c r="I450">
        <v>0</v>
      </c>
      <c r="J450">
        <v>0</v>
      </c>
      <c r="K450">
        <v>6040</v>
      </c>
    </row>
    <row r="451" spans="1:11" x14ac:dyDescent="0.3">
      <c r="A451" t="s">
        <v>1245</v>
      </c>
      <c r="B451" s="73" t="s">
        <v>1246</v>
      </c>
      <c r="C451">
        <v>70</v>
      </c>
      <c r="D451">
        <v>71</v>
      </c>
      <c r="E451">
        <v>111</v>
      </c>
      <c r="F451">
        <v>21</v>
      </c>
      <c r="G451">
        <v>5</v>
      </c>
      <c r="H451">
        <v>0</v>
      </c>
      <c r="I451">
        <v>5</v>
      </c>
      <c r="J451">
        <v>5</v>
      </c>
      <c r="K451">
        <v>13731</v>
      </c>
    </row>
    <row r="452" spans="1:11" x14ac:dyDescent="0.3">
      <c r="A452" t="s">
        <v>1247</v>
      </c>
      <c r="B452" s="73" t="s">
        <v>1248</v>
      </c>
      <c r="C452">
        <v>64</v>
      </c>
      <c r="D452">
        <v>54</v>
      </c>
      <c r="E452">
        <v>94</v>
      </c>
      <c r="F452">
        <v>23</v>
      </c>
      <c r="G452">
        <v>0</v>
      </c>
      <c r="H452">
        <v>0</v>
      </c>
      <c r="I452">
        <v>0</v>
      </c>
      <c r="J452">
        <v>5</v>
      </c>
      <c r="K452">
        <v>8460</v>
      </c>
    </row>
    <row r="453" spans="1:11" x14ac:dyDescent="0.3">
      <c r="A453" t="s">
        <v>1249</v>
      </c>
      <c r="B453" s="73" t="s">
        <v>1250</v>
      </c>
      <c r="C453">
        <v>109</v>
      </c>
      <c r="D453">
        <v>146</v>
      </c>
      <c r="E453">
        <v>197</v>
      </c>
      <c r="F453">
        <v>21</v>
      </c>
      <c r="G453">
        <v>32</v>
      </c>
      <c r="H453">
        <v>5</v>
      </c>
      <c r="I453">
        <v>5</v>
      </c>
      <c r="J453">
        <v>5</v>
      </c>
      <c r="K453">
        <v>36104</v>
      </c>
    </row>
    <row r="454" spans="1:11" x14ac:dyDescent="0.3">
      <c r="A454" t="s">
        <v>1251</v>
      </c>
      <c r="B454" s="73" t="s">
        <v>1252</v>
      </c>
      <c r="C454">
        <v>47</v>
      </c>
      <c r="D454">
        <v>28</v>
      </c>
      <c r="E454">
        <v>68</v>
      </c>
      <c r="F454">
        <v>5</v>
      </c>
      <c r="G454">
        <v>5</v>
      </c>
      <c r="H454">
        <v>0</v>
      </c>
      <c r="I454">
        <v>0</v>
      </c>
      <c r="J454">
        <v>0</v>
      </c>
      <c r="K454">
        <v>10549</v>
      </c>
    </row>
    <row r="455" spans="1:11" x14ac:dyDescent="0.3">
      <c r="A455" t="s">
        <v>1253</v>
      </c>
      <c r="B455" s="73" t="s">
        <v>1254</v>
      </c>
      <c r="C455">
        <v>55</v>
      </c>
      <c r="D455">
        <v>58</v>
      </c>
      <c r="E455">
        <v>98</v>
      </c>
      <c r="F455">
        <v>5</v>
      </c>
      <c r="G455">
        <v>5</v>
      </c>
      <c r="H455">
        <v>0</v>
      </c>
      <c r="I455">
        <v>5</v>
      </c>
      <c r="J455">
        <v>5</v>
      </c>
      <c r="K455">
        <v>10466</v>
      </c>
    </row>
    <row r="456" spans="1:11" x14ac:dyDescent="0.3">
      <c r="A456" t="s">
        <v>1255</v>
      </c>
      <c r="B456" s="73" t="s">
        <v>1256</v>
      </c>
      <c r="C456">
        <v>407</v>
      </c>
      <c r="D456">
        <v>373</v>
      </c>
      <c r="E456">
        <v>660</v>
      </c>
      <c r="F456">
        <v>61</v>
      </c>
      <c r="G456">
        <v>18</v>
      </c>
      <c r="H456">
        <v>33</v>
      </c>
      <c r="I456">
        <v>10</v>
      </c>
      <c r="J456">
        <v>10</v>
      </c>
      <c r="K456">
        <v>64651</v>
      </c>
    </row>
    <row r="457" spans="1:11" x14ac:dyDescent="0.3">
      <c r="A457" t="s">
        <v>1257</v>
      </c>
      <c r="B457" s="73" t="s">
        <v>1258</v>
      </c>
      <c r="C457">
        <v>34</v>
      </c>
      <c r="D457">
        <v>101</v>
      </c>
      <c r="E457">
        <v>68</v>
      </c>
      <c r="F457">
        <v>18</v>
      </c>
      <c r="G457">
        <v>46</v>
      </c>
      <c r="H457">
        <v>0</v>
      </c>
      <c r="I457">
        <v>5</v>
      </c>
      <c r="J457">
        <v>5</v>
      </c>
      <c r="K457">
        <v>27871</v>
      </c>
    </row>
    <row r="458" spans="1:11" x14ac:dyDescent="0.3">
      <c r="A458" t="s">
        <v>1259</v>
      </c>
      <c r="B458" s="73" t="s">
        <v>1260</v>
      </c>
      <c r="C458">
        <v>209</v>
      </c>
      <c r="D458">
        <v>238</v>
      </c>
      <c r="E458">
        <v>406</v>
      </c>
      <c r="F458">
        <v>10</v>
      </c>
      <c r="G458">
        <v>5</v>
      </c>
      <c r="H458">
        <v>15</v>
      </c>
      <c r="I458">
        <v>10</v>
      </c>
      <c r="J458">
        <v>0</v>
      </c>
      <c r="K458">
        <v>70674</v>
      </c>
    </row>
    <row r="459" spans="1:11" x14ac:dyDescent="0.3">
      <c r="A459" t="s">
        <v>1261</v>
      </c>
      <c r="B459" s="73" t="s">
        <v>1262</v>
      </c>
      <c r="C459">
        <v>5</v>
      </c>
      <c r="D459">
        <v>5</v>
      </c>
      <c r="E459">
        <v>5</v>
      </c>
      <c r="F459">
        <v>0</v>
      </c>
      <c r="G459">
        <v>0</v>
      </c>
      <c r="H459">
        <v>0</v>
      </c>
      <c r="I459">
        <v>0</v>
      </c>
      <c r="J459">
        <v>0</v>
      </c>
      <c r="K459">
        <v>3070</v>
      </c>
    </row>
    <row r="460" spans="1:11" x14ac:dyDescent="0.3">
      <c r="A460" t="s">
        <v>1263</v>
      </c>
      <c r="B460" s="73" t="s">
        <v>1264</v>
      </c>
      <c r="C460">
        <v>61</v>
      </c>
      <c r="D460">
        <v>97</v>
      </c>
      <c r="E460">
        <v>97</v>
      </c>
      <c r="F460">
        <v>59</v>
      </c>
      <c r="G460">
        <v>0</v>
      </c>
      <c r="H460">
        <v>0</v>
      </c>
      <c r="I460">
        <v>5</v>
      </c>
      <c r="J460">
        <v>5</v>
      </c>
      <c r="K460">
        <v>9468</v>
      </c>
    </row>
    <row r="461" spans="1:11" x14ac:dyDescent="0.3">
      <c r="A461" t="s">
        <v>1265</v>
      </c>
      <c r="B461" s="73" t="s">
        <v>1266</v>
      </c>
      <c r="C461">
        <v>417</v>
      </c>
      <c r="D461">
        <v>453</v>
      </c>
      <c r="E461">
        <v>650</v>
      </c>
      <c r="F461">
        <v>135</v>
      </c>
      <c r="G461">
        <v>47</v>
      </c>
      <c r="H461">
        <v>24</v>
      </c>
      <c r="I461">
        <v>10</v>
      </c>
      <c r="J461">
        <v>10</v>
      </c>
      <c r="K461">
        <v>78462</v>
      </c>
    </row>
    <row r="462" spans="1:11" x14ac:dyDescent="0.3">
      <c r="A462" t="s">
        <v>1267</v>
      </c>
      <c r="B462" s="73" t="s">
        <v>1268</v>
      </c>
      <c r="C462">
        <v>188</v>
      </c>
      <c r="D462">
        <v>267</v>
      </c>
      <c r="E462">
        <v>351</v>
      </c>
      <c r="F462">
        <v>28</v>
      </c>
      <c r="G462">
        <v>17</v>
      </c>
      <c r="H462">
        <v>44</v>
      </c>
      <c r="I462">
        <v>14</v>
      </c>
      <c r="J462">
        <v>5</v>
      </c>
      <c r="K462">
        <v>55070</v>
      </c>
    </row>
    <row r="463" spans="1:11" x14ac:dyDescent="0.3">
      <c r="A463" t="s">
        <v>1269</v>
      </c>
      <c r="B463" s="73" t="s">
        <v>1270</v>
      </c>
      <c r="C463">
        <v>70</v>
      </c>
      <c r="D463">
        <v>98</v>
      </c>
      <c r="E463">
        <v>139</v>
      </c>
      <c r="F463">
        <v>24</v>
      </c>
      <c r="G463">
        <v>0</v>
      </c>
      <c r="H463">
        <v>5</v>
      </c>
      <c r="I463">
        <v>5</v>
      </c>
      <c r="J463">
        <v>5</v>
      </c>
      <c r="K463">
        <v>25791</v>
      </c>
    </row>
    <row r="464" spans="1:11" x14ac:dyDescent="0.3">
      <c r="A464" t="s">
        <v>1271</v>
      </c>
      <c r="B464" s="73" t="s">
        <v>1272</v>
      </c>
      <c r="C464">
        <v>1623</v>
      </c>
      <c r="D464">
        <v>2310</v>
      </c>
      <c r="E464">
        <v>2511</v>
      </c>
      <c r="F464">
        <v>458</v>
      </c>
      <c r="G464">
        <v>315</v>
      </c>
      <c r="H464">
        <v>80</v>
      </c>
      <c r="I464">
        <v>120</v>
      </c>
      <c r="J464">
        <v>497</v>
      </c>
      <c r="K464">
        <v>0</v>
      </c>
    </row>
    <row r="465" spans="1:11" x14ac:dyDescent="0.3">
      <c r="B465" s="73" t="s">
        <v>1273</v>
      </c>
      <c r="C465">
        <v>192384</v>
      </c>
      <c r="D465">
        <v>185353</v>
      </c>
      <c r="E465">
        <v>309381</v>
      </c>
      <c r="F465">
        <v>27881</v>
      </c>
      <c r="G465">
        <v>23728</v>
      </c>
      <c r="H465">
        <v>6188</v>
      </c>
      <c r="I465">
        <v>8288</v>
      </c>
      <c r="J465">
        <v>4792</v>
      </c>
      <c r="K465">
        <v>39288287</v>
      </c>
    </row>
    <row r="467" spans="1:11" x14ac:dyDescent="0.3">
      <c r="A467" s="1" t="s">
        <v>1274</v>
      </c>
      <c r="B467" s="194" t="s">
        <v>341</v>
      </c>
      <c r="C467" s="194" t="s">
        <v>342</v>
      </c>
      <c r="D467" t="s">
        <v>343</v>
      </c>
      <c r="E467" t="s">
        <v>344</v>
      </c>
      <c r="F467" t="s">
        <v>345</v>
      </c>
      <c r="G467" t="s">
        <v>346</v>
      </c>
      <c r="H467" t="s">
        <v>347</v>
      </c>
      <c r="I467" t="s">
        <v>348</v>
      </c>
      <c r="J467" t="s">
        <v>349</v>
      </c>
      <c r="K467" t="s">
        <v>350</v>
      </c>
    </row>
    <row r="468" spans="1:11" x14ac:dyDescent="0.3">
      <c r="A468" t="str">
        <f>_xlfn.CONCAT(B468," County")</f>
        <v>Alameda County</v>
      </c>
      <c r="B468" s="73"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3" t="s">
        <v>1275</v>
      </c>
      <c r="C469">
        <v>15</v>
      </c>
      <c r="D469">
        <v>15</v>
      </c>
      <c r="E469">
        <v>22</v>
      </c>
      <c r="F469">
        <v>5</v>
      </c>
      <c r="G469">
        <v>0</v>
      </c>
      <c r="H469">
        <v>0</v>
      </c>
      <c r="I469">
        <v>0</v>
      </c>
      <c r="J469">
        <v>0</v>
      </c>
      <c r="K469">
        <v>3685</v>
      </c>
    </row>
    <row r="470" spans="1:11" x14ac:dyDescent="0.3">
      <c r="A470" t="str">
        <f t="shared" si="0"/>
        <v>Amador County</v>
      </c>
      <c r="B470" s="73" t="s">
        <v>1276</v>
      </c>
      <c r="C470">
        <v>168</v>
      </c>
      <c r="D470">
        <v>195</v>
      </c>
      <c r="E470">
        <v>273</v>
      </c>
      <c r="F470">
        <v>60</v>
      </c>
      <c r="G470">
        <v>20</v>
      </c>
      <c r="H470">
        <v>0</v>
      </c>
      <c r="I470">
        <v>20</v>
      </c>
      <c r="J470">
        <v>10</v>
      </c>
      <c r="K470">
        <v>39069</v>
      </c>
    </row>
    <row r="471" spans="1:11" x14ac:dyDescent="0.3">
      <c r="A471" t="str">
        <f t="shared" si="0"/>
        <v>Butte County</v>
      </c>
      <c r="B471" s="73" t="s">
        <v>1277</v>
      </c>
      <c r="C471">
        <v>1423</v>
      </c>
      <c r="D471">
        <v>1673</v>
      </c>
      <c r="E471">
        <v>2171</v>
      </c>
      <c r="F471">
        <v>664</v>
      </c>
      <c r="G471">
        <v>138</v>
      </c>
      <c r="H471">
        <v>35</v>
      </c>
      <c r="I471">
        <v>50</v>
      </c>
      <c r="J471">
        <v>35</v>
      </c>
      <c r="K471">
        <v>223690</v>
      </c>
    </row>
    <row r="472" spans="1:11" x14ac:dyDescent="0.3">
      <c r="A472" t="str">
        <f t="shared" si="0"/>
        <v>Calaveras County</v>
      </c>
      <c r="B472" s="73" t="s">
        <v>1278</v>
      </c>
      <c r="C472">
        <v>176</v>
      </c>
      <c r="D472">
        <v>196</v>
      </c>
      <c r="E472">
        <v>284</v>
      </c>
      <c r="F472">
        <v>51</v>
      </c>
      <c r="G472">
        <v>10</v>
      </c>
      <c r="H472">
        <v>0</v>
      </c>
      <c r="I472">
        <v>10</v>
      </c>
      <c r="J472">
        <v>15</v>
      </c>
      <c r="K472">
        <v>42726</v>
      </c>
    </row>
    <row r="473" spans="1:11" x14ac:dyDescent="0.3">
      <c r="A473" t="str">
        <f t="shared" si="0"/>
        <v>Colusa County</v>
      </c>
      <c r="B473" s="73" t="s">
        <v>513</v>
      </c>
      <c r="C473">
        <v>108</v>
      </c>
      <c r="D473">
        <v>67</v>
      </c>
      <c r="E473">
        <v>158</v>
      </c>
      <c r="F473">
        <v>15</v>
      </c>
      <c r="G473">
        <v>5</v>
      </c>
      <c r="H473">
        <v>0</v>
      </c>
      <c r="I473">
        <v>5</v>
      </c>
      <c r="J473">
        <v>5</v>
      </c>
      <c r="K473">
        <v>21265</v>
      </c>
    </row>
    <row r="474" spans="1:11" x14ac:dyDescent="0.3">
      <c r="A474" t="str">
        <f t="shared" si="0"/>
        <v>Contra Costa County</v>
      </c>
      <c r="B474" s="73" t="s">
        <v>1279</v>
      </c>
      <c r="C474">
        <v>4661</v>
      </c>
      <c r="D474">
        <v>5147</v>
      </c>
      <c r="E474">
        <v>7767</v>
      </c>
      <c r="F474">
        <v>797</v>
      </c>
      <c r="G474">
        <v>901</v>
      </c>
      <c r="H474">
        <v>173</v>
      </c>
      <c r="I474">
        <v>150</v>
      </c>
      <c r="J474">
        <v>85</v>
      </c>
      <c r="K474">
        <v>1154176</v>
      </c>
    </row>
    <row r="475" spans="1:11" x14ac:dyDescent="0.3">
      <c r="A475" t="str">
        <f t="shared" si="0"/>
        <v>Del Norte County</v>
      </c>
      <c r="B475" s="73" t="s">
        <v>1280</v>
      </c>
      <c r="C475">
        <v>228</v>
      </c>
      <c r="D475">
        <v>278</v>
      </c>
      <c r="E475">
        <v>353</v>
      </c>
      <c r="F475">
        <v>131</v>
      </c>
      <c r="G475">
        <v>10</v>
      </c>
      <c r="H475">
        <v>0</v>
      </c>
      <c r="I475">
        <v>17</v>
      </c>
      <c r="J475">
        <v>5</v>
      </c>
      <c r="K475">
        <v>27692</v>
      </c>
    </row>
    <row r="476" spans="1:11" x14ac:dyDescent="0.3">
      <c r="A476" t="str">
        <f t="shared" si="0"/>
        <v>El Dorado County</v>
      </c>
      <c r="B476" s="73" t="s">
        <v>1281</v>
      </c>
      <c r="C476">
        <v>636</v>
      </c>
      <c r="D476">
        <v>754</v>
      </c>
      <c r="E476">
        <v>1154</v>
      </c>
      <c r="F476">
        <v>198</v>
      </c>
      <c r="G476">
        <v>44</v>
      </c>
      <c r="H476">
        <v>0</v>
      </c>
      <c r="I476">
        <v>45</v>
      </c>
      <c r="J476">
        <v>25</v>
      </c>
      <c r="K476">
        <v>190334</v>
      </c>
    </row>
    <row r="477" spans="1:11" x14ac:dyDescent="0.3">
      <c r="A477" t="str">
        <f t="shared" si="0"/>
        <v>Fresno County</v>
      </c>
      <c r="B477" s="73" t="s">
        <v>632</v>
      </c>
      <c r="C477">
        <v>5468</v>
      </c>
      <c r="D477">
        <v>5367</v>
      </c>
      <c r="E477">
        <v>8602</v>
      </c>
      <c r="F477">
        <v>931</v>
      </c>
      <c r="G477">
        <v>666</v>
      </c>
      <c r="H477">
        <v>230</v>
      </c>
      <c r="I477">
        <v>369</v>
      </c>
      <c r="J477">
        <v>114</v>
      </c>
      <c r="K477">
        <v>975902</v>
      </c>
    </row>
    <row r="478" spans="1:11" x14ac:dyDescent="0.3">
      <c r="A478" t="str">
        <f t="shared" si="0"/>
        <v>Glenn County</v>
      </c>
      <c r="B478" s="73" t="s">
        <v>1282</v>
      </c>
      <c r="C478">
        <v>242</v>
      </c>
      <c r="D478">
        <v>170</v>
      </c>
      <c r="E478">
        <v>343</v>
      </c>
      <c r="F478">
        <v>46</v>
      </c>
      <c r="G478">
        <v>20</v>
      </c>
      <c r="H478">
        <v>0</v>
      </c>
      <c r="I478">
        <v>5</v>
      </c>
      <c r="J478">
        <v>10</v>
      </c>
      <c r="K478">
        <v>28594</v>
      </c>
    </row>
    <row r="479" spans="1:11" x14ac:dyDescent="0.3">
      <c r="A479" t="str">
        <f t="shared" si="0"/>
        <v>Humboldt County</v>
      </c>
      <c r="B479" s="73" t="s">
        <v>1283</v>
      </c>
      <c r="C479">
        <v>826</v>
      </c>
      <c r="D479">
        <v>1071</v>
      </c>
      <c r="E479">
        <v>1252</v>
      </c>
      <c r="F479">
        <v>500</v>
      </c>
      <c r="G479">
        <v>48</v>
      </c>
      <c r="H479">
        <v>10</v>
      </c>
      <c r="I479">
        <v>96</v>
      </c>
      <c r="J479">
        <v>42</v>
      </c>
      <c r="K479">
        <v>136106</v>
      </c>
    </row>
    <row r="480" spans="1:11" x14ac:dyDescent="0.3">
      <c r="A480" t="str">
        <f t="shared" si="0"/>
        <v>Imperial County</v>
      </c>
      <c r="B480" s="73" t="s">
        <v>702</v>
      </c>
      <c r="C480">
        <v>2023</v>
      </c>
      <c r="D480">
        <v>1083</v>
      </c>
      <c r="E480">
        <v>2864</v>
      </c>
      <c r="F480">
        <v>150</v>
      </c>
      <c r="G480">
        <v>45</v>
      </c>
      <c r="H480">
        <v>20</v>
      </c>
      <c r="I480">
        <v>49</v>
      </c>
      <c r="J480">
        <v>20</v>
      </c>
      <c r="K480">
        <v>178279</v>
      </c>
    </row>
    <row r="481" spans="1:11" x14ac:dyDescent="0.3">
      <c r="A481" t="str">
        <f t="shared" si="0"/>
        <v>Inyo County</v>
      </c>
      <c r="B481" s="73" t="s">
        <v>1284</v>
      </c>
      <c r="C481">
        <v>36</v>
      </c>
      <c r="D481">
        <v>20</v>
      </c>
      <c r="E481">
        <v>49</v>
      </c>
      <c r="F481">
        <v>15</v>
      </c>
      <c r="G481">
        <v>0</v>
      </c>
      <c r="H481">
        <v>0</v>
      </c>
      <c r="I481">
        <v>5</v>
      </c>
      <c r="J481">
        <v>10</v>
      </c>
      <c r="K481">
        <v>4569</v>
      </c>
    </row>
    <row r="482" spans="1:11" x14ac:dyDescent="0.3">
      <c r="A482" t="str">
        <f t="shared" si="0"/>
        <v>Kern County</v>
      </c>
      <c r="B482" s="73" t="s">
        <v>1285</v>
      </c>
      <c r="C482">
        <v>5594</v>
      </c>
      <c r="D482">
        <v>5101</v>
      </c>
      <c r="E482">
        <v>8698</v>
      </c>
      <c r="F482">
        <v>909</v>
      </c>
      <c r="G482">
        <v>461</v>
      </c>
      <c r="H482">
        <v>157</v>
      </c>
      <c r="I482">
        <v>402</v>
      </c>
      <c r="J482">
        <v>106</v>
      </c>
      <c r="K482">
        <v>879341</v>
      </c>
    </row>
    <row r="483" spans="1:11" x14ac:dyDescent="0.3">
      <c r="A483" t="str">
        <f t="shared" si="0"/>
        <v>Kings County</v>
      </c>
      <c r="B483" s="73" t="s">
        <v>1286</v>
      </c>
      <c r="C483">
        <v>758</v>
      </c>
      <c r="D483">
        <v>485</v>
      </c>
      <c r="E483">
        <v>1090</v>
      </c>
      <c r="F483">
        <v>102</v>
      </c>
      <c r="G483">
        <v>23</v>
      </c>
      <c r="H483">
        <v>0</v>
      </c>
      <c r="I483">
        <v>25</v>
      </c>
      <c r="J483">
        <v>15</v>
      </c>
      <c r="K483">
        <v>127311</v>
      </c>
    </row>
    <row r="484" spans="1:11" x14ac:dyDescent="0.3">
      <c r="A484" t="str">
        <f t="shared" si="0"/>
        <v>Lake County</v>
      </c>
      <c r="B484" s="73" t="s">
        <v>1287</v>
      </c>
      <c r="C484">
        <v>352</v>
      </c>
      <c r="D484">
        <v>453</v>
      </c>
      <c r="E484">
        <v>555</v>
      </c>
      <c r="F484">
        <v>211</v>
      </c>
      <c r="G484">
        <v>20</v>
      </c>
      <c r="H484">
        <v>0</v>
      </c>
      <c r="I484">
        <v>35</v>
      </c>
      <c r="J484">
        <v>20</v>
      </c>
      <c r="K484">
        <v>64129</v>
      </c>
    </row>
    <row r="485" spans="1:11" x14ac:dyDescent="0.3">
      <c r="A485" t="str">
        <f t="shared" si="0"/>
        <v>Lassen County</v>
      </c>
      <c r="B485" s="73" t="s">
        <v>1288</v>
      </c>
      <c r="C485">
        <v>109</v>
      </c>
      <c r="D485">
        <v>156</v>
      </c>
      <c r="E485">
        <v>175</v>
      </c>
      <c r="F485">
        <v>64</v>
      </c>
      <c r="G485">
        <v>18</v>
      </c>
      <c r="H485">
        <v>0</v>
      </c>
      <c r="I485">
        <v>10</v>
      </c>
      <c r="J485">
        <v>0</v>
      </c>
      <c r="K485">
        <v>32409</v>
      </c>
    </row>
    <row r="486" spans="1:11" x14ac:dyDescent="0.3">
      <c r="A486" t="str">
        <f t="shared" si="0"/>
        <v>Los Angeles County</v>
      </c>
      <c r="B486" s="73" t="s">
        <v>806</v>
      </c>
      <c r="C486">
        <v>59711</v>
      </c>
      <c r="D486">
        <v>50752</v>
      </c>
      <c r="E486">
        <v>93919</v>
      </c>
      <c r="F486">
        <v>5728</v>
      </c>
      <c r="G486">
        <v>5754</v>
      </c>
      <c r="H486">
        <v>1524</v>
      </c>
      <c r="I486">
        <v>2746</v>
      </c>
      <c r="J486">
        <v>1182</v>
      </c>
      <c r="K486">
        <v>10034363</v>
      </c>
    </row>
    <row r="487" spans="1:11" x14ac:dyDescent="0.3">
      <c r="A487" t="str">
        <f t="shared" si="0"/>
        <v>Madera County</v>
      </c>
      <c r="B487" s="73" t="s">
        <v>816</v>
      </c>
      <c r="C487">
        <v>855</v>
      </c>
      <c r="D487">
        <v>715</v>
      </c>
      <c r="E487">
        <v>1348</v>
      </c>
      <c r="F487">
        <v>108</v>
      </c>
      <c r="G487">
        <v>49</v>
      </c>
      <c r="H487">
        <v>35</v>
      </c>
      <c r="I487">
        <v>25</v>
      </c>
      <c r="J487">
        <v>15</v>
      </c>
      <c r="K487">
        <v>157496</v>
      </c>
    </row>
    <row r="488" spans="1:11" x14ac:dyDescent="0.3">
      <c r="A488" t="str">
        <f t="shared" si="0"/>
        <v>Marin County</v>
      </c>
      <c r="B488" s="73" t="s">
        <v>1289</v>
      </c>
      <c r="C488">
        <v>513</v>
      </c>
      <c r="D488">
        <v>1029</v>
      </c>
      <c r="E488">
        <v>902</v>
      </c>
      <c r="F488">
        <v>310</v>
      </c>
      <c r="G488">
        <v>273</v>
      </c>
      <c r="H488">
        <v>32</v>
      </c>
      <c r="I488">
        <v>20</v>
      </c>
      <c r="J488">
        <v>25</v>
      </c>
      <c r="K488">
        <v>253563</v>
      </c>
    </row>
    <row r="489" spans="1:11" x14ac:dyDescent="0.3">
      <c r="A489" t="str">
        <f t="shared" si="0"/>
        <v>Mariposa County</v>
      </c>
      <c r="B489" s="73" t="s">
        <v>1290</v>
      </c>
      <c r="C489">
        <v>47</v>
      </c>
      <c r="D489">
        <v>45</v>
      </c>
      <c r="E489">
        <v>74</v>
      </c>
      <c r="F489">
        <v>15</v>
      </c>
      <c r="G489">
        <v>5</v>
      </c>
      <c r="H489">
        <v>0</v>
      </c>
      <c r="I489">
        <v>5</v>
      </c>
      <c r="J489">
        <v>0</v>
      </c>
      <c r="K489">
        <v>15900</v>
      </c>
    </row>
    <row r="490" spans="1:11" x14ac:dyDescent="0.3">
      <c r="A490" t="str">
        <f t="shared" si="0"/>
        <v>Mendocino County</v>
      </c>
      <c r="B490" s="73" t="s">
        <v>1291</v>
      </c>
      <c r="C490">
        <v>448</v>
      </c>
      <c r="D490">
        <v>576</v>
      </c>
      <c r="E490">
        <v>701</v>
      </c>
      <c r="F490">
        <v>243</v>
      </c>
      <c r="G490">
        <v>36</v>
      </c>
      <c r="H490">
        <v>0</v>
      </c>
      <c r="I490">
        <v>20</v>
      </c>
      <c r="J490">
        <v>15</v>
      </c>
      <c r="K490">
        <v>85930</v>
      </c>
    </row>
    <row r="491" spans="1:11" x14ac:dyDescent="0.3">
      <c r="A491" t="str">
        <f t="shared" si="0"/>
        <v>Merced County</v>
      </c>
      <c r="B491" s="73" t="s">
        <v>842</v>
      </c>
      <c r="C491">
        <v>1507</v>
      </c>
      <c r="D491">
        <v>1287</v>
      </c>
      <c r="E491">
        <v>2414</v>
      </c>
      <c r="F491">
        <v>213</v>
      </c>
      <c r="G491">
        <v>84</v>
      </c>
      <c r="H491">
        <v>60</v>
      </c>
      <c r="I491">
        <v>40</v>
      </c>
      <c r="J491">
        <v>35</v>
      </c>
      <c r="K491">
        <v>272103</v>
      </c>
    </row>
    <row r="492" spans="1:11" x14ac:dyDescent="0.3">
      <c r="A492" t="str">
        <f t="shared" si="0"/>
        <v>Modoc County</v>
      </c>
      <c r="B492" s="73" t="s">
        <v>1292</v>
      </c>
      <c r="C492">
        <v>38</v>
      </c>
      <c r="D492">
        <v>54</v>
      </c>
      <c r="E492">
        <v>70</v>
      </c>
      <c r="F492">
        <v>20</v>
      </c>
      <c r="G492">
        <v>0</v>
      </c>
      <c r="H492">
        <v>0</v>
      </c>
      <c r="I492">
        <v>5</v>
      </c>
      <c r="J492">
        <v>5</v>
      </c>
      <c r="K492">
        <v>9105</v>
      </c>
    </row>
    <row r="493" spans="1:11" x14ac:dyDescent="0.3">
      <c r="A493" t="str">
        <f t="shared" si="0"/>
        <v>Mono County</v>
      </c>
      <c r="B493" s="73" t="s">
        <v>1293</v>
      </c>
      <c r="C493">
        <v>131</v>
      </c>
      <c r="D493">
        <v>87</v>
      </c>
      <c r="E493">
        <v>171</v>
      </c>
      <c r="F493">
        <v>31</v>
      </c>
      <c r="G493">
        <v>0</v>
      </c>
      <c r="H493">
        <v>0</v>
      </c>
      <c r="I493">
        <v>5</v>
      </c>
      <c r="J493">
        <v>10</v>
      </c>
      <c r="K493">
        <v>26916</v>
      </c>
    </row>
    <row r="494" spans="1:11" x14ac:dyDescent="0.3">
      <c r="A494" t="str">
        <f t="shared" si="0"/>
        <v>Monterey County</v>
      </c>
      <c r="B494" s="73" t="s">
        <v>862</v>
      </c>
      <c r="C494">
        <v>1619</v>
      </c>
      <c r="D494">
        <v>1529</v>
      </c>
      <c r="E494">
        <v>2804</v>
      </c>
      <c r="F494">
        <v>163</v>
      </c>
      <c r="G494">
        <v>104</v>
      </c>
      <c r="H494">
        <v>37</v>
      </c>
      <c r="I494">
        <v>45</v>
      </c>
      <c r="J494">
        <v>45</v>
      </c>
      <c r="K494">
        <v>419546</v>
      </c>
    </row>
    <row r="495" spans="1:11" x14ac:dyDescent="0.3">
      <c r="A495" t="str">
        <f t="shared" si="0"/>
        <v>Napa County</v>
      </c>
      <c r="B495" s="73" t="s">
        <v>880</v>
      </c>
      <c r="C495">
        <v>502</v>
      </c>
      <c r="D495">
        <v>669</v>
      </c>
      <c r="E495">
        <v>857</v>
      </c>
      <c r="F495">
        <v>258</v>
      </c>
      <c r="G495">
        <v>15</v>
      </c>
      <c r="H495">
        <v>10</v>
      </c>
      <c r="I495">
        <v>15</v>
      </c>
      <c r="J495">
        <v>10</v>
      </c>
      <c r="K495">
        <v>138980</v>
      </c>
    </row>
    <row r="496" spans="1:11" x14ac:dyDescent="0.3">
      <c r="A496" t="str">
        <f t="shared" si="0"/>
        <v>Nevada County</v>
      </c>
      <c r="B496" s="73" t="s">
        <v>1294</v>
      </c>
      <c r="C496">
        <v>206</v>
      </c>
      <c r="D496">
        <v>359</v>
      </c>
      <c r="E496">
        <v>431</v>
      </c>
      <c r="F496">
        <v>100</v>
      </c>
      <c r="G496">
        <v>21</v>
      </c>
      <c r="H496">
        <v>0</v>
      </c>
      <c r="I496">
        <v>15</v>
      </c>
      <c r="J496">
        <v>5</v>
      </c>
      <c r="K496">
        <v>75076</v>
      </c>
    </row>
    <row r="497" spans="1:11" x14ac:dyDescent="0.3">
      <c r="A497" t="str">
        <f t="shared" si="0"/>
        <v>Orange County</v>
      </c>
      <c r="B497" s="73" t="s">
        <v>912</v>
      </c>
      <c r="C497">
        <v>10780</v>
      </c>
      <c r="D497">
        <v>12461</v>
      </c>
      <c r="E497">
        <v>19045</v>
      </c>
      <c r="F497">
        <v>1368</v>
      </c>
      <c r="G497">
        <v>1638</v>
      </c>
      <c r="H497">
        <v>615</v>
      </c>
      <c r="I497">
        <v>421</v>
      </c>
      <c r="J497">
        <v>243</v>
      </c>
      <c r="K497">
        <v>3175685</v>
      </c>
    </row>
    <row r="498" spans="1:11" x14ac:dyDescent="0.3">
      <c r="A498" t="str">
        <f t="shared" si="0"/>
        <v>Placer County</v>
      </c>
      <c r="B498" s="73" t="s">
        <v>1295</v>
      </c>
      <c r="C498">
        <v>2078</v>
      </c>
      <c r="D498">
        <v>1827</v>
      </c>
      <c r="E498">
        <v>3327</v>
      </c>
      <c r="F498">
        <v>297</v>
      </c>
      <c r="G498">
        <v>192</v>
      </c>
      <c r="H498">
        <v>21</v>
      </c>
      <c r="I498">
        <v>55</v>
      </c>
      <c r="J498">
        <v>40</v>
      </c>
      <c r="K498">
        <v>413721</v>
      </c>
    </row>
    <row r="499" spans="1:11" x14ac:dyDescent="0.3">
      <c r="A499" t="str">
        <f t="shared" si="0"/>
        <v>Plumas County</v>
      </c>
      <c r="B499" s="73" t="s">
        <v>1296</v>
      </c>
      <c r="C499">
        <v>77</v>
      </c>
      <c r="D499">
        <v>96</v>
      </c>
      <c r="E499">
        <v>127</v>
      </c>
      <c r="F499">
        <v>28</v>
      </c>
      <c r="G499">
        <v>5</v>
      </c>
      <c r="H499">
        <v>0</v>
      </c>
      <c r="I499">
        <v>0</v>
      </c>
      <c r="J499">
        <v>5</v>
      </c>
      <c r="K499">
        <v>16732</v>
      </c>
    </row>
    <row r="500" spans="1:11" x14ac:dyDescent="0.3">
      <c r="A500" t="str">
        <f t="shared" si="0"/>
        <v>Riverside County</v>
      </c>
      <c r="B500" s="73" t="s">
        <v>1022</v>
      </c>
      <c r="C500">
        <v>10524</v>
      </c>
      <c r="D500">
        <v>10144</v>
      </c>
      <c r="E500">
        <v>17542</v>
      </c>
      <c r="F500">
        <v>760</v>
      </c>
      <c r="G500">
        <v>1246</v>
      </c>
      <c r="H500">
        <v>406</v>
      </c>
      <c r="I500">
        <v>593</v>
      </c>
      <c r="J500">
        <v>196</v>
      </c>
      <c r="K500">
        <v>2438844</v>
      </c>
    </row>
    <row r="501" spans="1:11" x14ac:dyDescent="0.3">
      <c r="A501" t="str">
        <f t="shared" si="0"/>
        <v>Sacramento County</v>
      </c>
      <c r="B501" s="73" t="s">
        <v>1034</v>
      </c>
      <c r="C501">
        <v>8000</v>
      </c>
      <c r="D501">
        <v>8957</v>
      </c>
      <c r="E501">
        <v>13248</v>
      </c>
      <c r="F501">
        <v>2024</v>
      </c>
      <c r="G501">
        <v>1229</v>
      </c>
      <c r="H501">
        <v>138</v>
      </c>
      <c r="I501">
        <v>269</v>
      </c>
      <c r="J501">
        <v>174</v>
      </c>
      <c r="K501">
        <v>1539589</v>
      </c>
    </row>
    <row r="502" spans="1:11" x14ac:dyDescent="0.3">
      <c r="A502" t="str">
        <f t="shared" si="0"/>
        <v>San Benito County</v>
      </c>
      <c r="B502" s="73" t="s">
        <v>1297</v>
      </c>
      <c r="C502">
        <v>253</v>
      </c>
      <c r="D502">
        <v>257</v>
      </c>
      <c r="E502">
        <v>447</v>
      </c>
      <c r="F502">
        <v>28</v>
      </c>
      <c r="G502">
        <v>30</v>
      </c>
      <c r="H502">
        <v>0</v>
      </c>
      <c r="I502">
        <v>10</v>
      </c>
      <c r="J502">
        <v>5</v>
      </c>
      <c r="K502">
        <v>63988</v>
      </c>
    </row>
    <row r="503" spans="1:11" x14ac:dyDescent="0.3">
      <c r="A503" t="str">
        <f t="shared" si="0"/>
        <v>San Bernardino County</v>
      </c>
      <c r="B503" s="73" t="s">
        <v>1040</v>
      </c>
      <c r="C503">
        <v>9700</v>
      </c>
      <c r="D503">
        <v>10153</v>
      </c>
      <c r="E503">
        <v>16563</v>
      </c>
      <c r="F503">
        <v>1014</v>
      </c>
      <c r="G503">
        <v>1076</v>
      </c>
      <c r="H503">
        <v>544</v>
      </c>
      <c r="I503">
        <v>589</v>
      </c>
      <c r="J503">
        <v>258</v>
      </c>
      <c r="K503">
        <v>2156671</v>
      </c>
    </row>
    <row r="504" spans="1:11" x14ac:dyDescent="0.3">
      <c r="A504" t="str">
        <f t="shared" si="0"/>
        <v>San Diego County</v>
      </c>
      <c r="B504" s="73" t="s">
        <v>1048</v>
      </c>
      <c r="C504">
        <v>16830</v>
      </c>
      <c r="D504">
        <v>13992</v>
      </c>
      <c r="E504">
        <v>25707</v>
      </c>
      <c r="F504">
        <v>1818</v>
      </c>
      <c r="G504">
        <v>2085</v>
      </c>
      <c r="H504">
        <v>549</v>
      </c>
      <c r="I504">
        <v>463</v>
      </c>
      <c r="J504">
        <v>309</v>
      </c>
      <c r="K504">
        <v>3296550</v>
      </c>
    </row>
    <row r="505" spans="1:11" x14ac:dyDescent="0.3">
      <c r="A505" t="str">
        <f t="shared" si="0"/>
        <v>San Francisco County</v>
      </c>
      <c r="B505" s="73" t="s">
        <v>1054</v>
      </c>
      <c r="C505">
        <v>1604</v>
      </c>
      <c r="D505">
        <v>1986</v>
      </c>
      <c r="E505">
        <v>3097</v>
      </c>
      <c r="F505">
        <v>269</v>
      </c>
      <c r="G505">
        <v>113</v>
      </c>
      <c r="H505">
        <v>0</v>
      </c>
      <c r="I505">
        <v>125</v>
      </c>
      <c r="J505">
        <v>80</v>
      </c>
      <c r="K505">
        <v>874784</v>
      </c>
    </row>
    <row r="506" spans="1:11" x14ac:dyDescent="0.3">
      <c r="A506" t="str">
        <f t="shared" si="0"/>
        <v>San Joaquin County</v>
      </c>
      <c r="B506" s="73" t="s">
        <v>1060</v>
      </c>
      <c r="C506">
        <v>5405</v>
      </c>
      <c r="D506">
        <v>3953</v>
      </c>
      <c r="E506">
        <v>7604</v>
      </c>
      <c r="F506">
        <v>528</v>
      </c>
      <c r="G506">
        <v>778</v>
      </c>
      <c r="H506">
        <v>192</v>
      </c>
      <c r="I506">
        <v>195</v>
      </c>
      <c r="J506">
        <v>90</v>
      </c>
      <c r="K506">
        <v>728105</v>
      </c>
    </row>
    <row r="507" spans="1:11" x14ac:dyDescent="0.3">
      <c r="A507" t="str">
        <f t="shared" si="0"/>
        <v>San Luis Obispo County</v>
      </c>
      <c r="B507" s="73" t="s">
        <v>1070</v>
      </c>
      <c r="C507">
        <v>1123</v>
      </c>
      <c r="D507">
        <v>1367</v>
      </c>
      <c r="E507">
        <v>1827</v>
      </c>
      <c r="F507">
        <v>338</v>
      </c>
      <c r="G507">
        <v>198</v>
      </c>
      <c r="H507">
        <v>100</v>
      </c>
      <c r="I507">
        <v>42</v>
      </c>
      <c r="J507">
        <v>50</v>
      </c>
      <c r="K507">
        <v>276674</v>
      </c>
    </row>
    <row r="508" spans="1:11" x14ac:dyDescent="0.3">
      <c r="A508" t="str">
        <f t="shared" si="0"/>
        <v>San Mateo County</v>
      </c>
      <c r="B508" s="73" t="s">
        <v>1076</v>
      </c>
      <c r="C508">
        <v>1691</v>
      </c>
      <c r="D508">
        <v>2685</v>
      </c>
      <c r="E508">
        <v>3167</v>
      </c>
      <c r="F508">
        <v>287</v>
      </c>
      <c r="G508">
        <v>627</v>
      </c>
      <c r="H508">
        <v>183</v>
      </c>
      <c r="I508">
        <v>100</v>
      </c>
      <c r="J508">
        <v>75</v>
      </c>
      <c r="K508">
        <v>735888</v>
      </c>
    </row>
    <row r="509" spans="1:11" x14ac:dyDescent="0.3">
      <c r="A509" t="str">
        <f t="shared" si="0"/>
        <v>Santa Barbara County</v>
      </c>
      <c r="B509" s="73" t="s">
        <v>1086</v>
      </c>
      <c r="C509">
        <v>2393</v>
      </c>
      <c r="D509">
        <v>2305</v>
      </c>
      <c r="E509">
        <v>3635</v>
      </c>
      <c r="F509">
        <v>691</v>
      </c>
      <c r="G509">
        <v>205</v>
      </c>
      <c r="H509">
        <v>97</v>
      </c>
      <c r="I509">
        <v>45</v>
      </c>
      <c r="J509">
        <v>65</v>
      </c>
      <c r="K509">
        <v>477097</v>
      </c>
    </row>
    <row r="510" spans="1:11" x14ac:dyDescent="0.3">
      <c r="A510" t="str">
        <f t="shared" si="0"/>
        <v>Santa Clara County</v>
      </c>
      <c r="B510" s="73" t="s">
        <v>1088</v>
      </c>
      <c r="C510">
        <v>5577</v>
      </c>
      <c r="D510">
        <v>6885</v>
      </c>
      <c r="E510">
        <v>10066</v>
      </c>
      <c r="F510">
        <v>762</v>
      </c>
      <c r="G510">
        <v>1276</v>
      </c>
      <c r="H510">
        <v>150</v>
      </c>
      <c r="I510">
        <v>116</v>
      </c>
      <c r="J510">
        <v>206</v>
      </c>
      <c r="K510">
        <v>1948999</v>
      </c>
    </row>
    <row r="511" spans="1:11" x14ac:dyDescent="0.3">
      <c r="A511" t="str">
        <f t="shared" si="0"/>
        <v>Santa Cruz County</v>
      </c>
      <c r="B511" s="73" t="s">
        <v>1092</v>
      </c>
      <c r="C511">
        <v>740</v>
      </c>
      <c r="D511">
        <v>1035</v>
      </c>
      <c r="E511">
        <v>1379</v>
      </c>
      <c r="F511">
        <v>261</v>
      </c>
      <c r="G511">
        <v>106</v>
      </c>
      <c r="H511">
        <v>0</v>
      </c>
      <c r="I511">
        <v>15</v>
      </c>
      <c r="J511">
        <v>25</v>
      </c>
      <c r="K511">
        <v>292856</v>
      </c>
    </row>
    <row r="512" spans="1:11" x14ac:dyDescent="0.3">
      <c r="A512" t="str">
        <f t="shared" si="0"/>
        <v>Shasta County</v>
      </c>
      <c r="B512" s="73" t="s">
        <v>1298</v>
      </c>
      <c r="C512">
        <v>1194</v>
      </c>
      <c r="D512">
        <v>1627</v>
      </c>
      <c r="E512">
        <v>1763</v>
      </c>
      <c r="F512">
        <v>495</v>
      </c>
      <c r="G512">
        <v>377</v>
      </c>
      <c r="H512">
        <v>73</v>
      </c>
      <c r="I512">
        <v>67</v>
      </c>
      <c r="J512">
        <v>30</v>
      </c>
      <c r="K512">
        <v>171385</v>
      </c>
    </row>
    <row r="513" spans="1:11" x14ac:dyDescent="0.3">
      <c r="A513" t="str">
        <f t="shared" si="0"/>
        <v>Sierra County</v>
      </c>
      <c r="B513" s="73" t="s">
        <v>1299</v>
      </c>
      <c r="C513">
        <v>15</v>
      </c>
      <c r="D513">
        <v>15</v>
      </c>
      <c r="E513">
        <v>25</v>
      </c>
      <c r="F513">
        <v>5</v>
      </c>
      <c r="G513">
        <v>0</v>
      </c>
      <c r="H513">
        <v>0</v>
      </c>
      <c r="I513">
        <v>0</v>
      </c>
      <c r="J513">
        <v>5</v>
      </c>
      <c r="K513">
        <v>2612</v>
      </c>
    </row>
    <row r="514" spans="1:11" x14ac:dyDescent="0.3">
      <c r="A514" t="str">
        <f t="shared" si="0"/>
        <v>Siskiyou County</v>
      </c>
      <c r="B514" s="73" t="s">
        <v>1300</v>
      </c>
      <c r="C514">
        <v>180</v>
      </c>
      <c r="D514">
        <v>238</v>
      </c>
      <c r="E514">
        <v>306</v>
      </c>
      <c r="F514">
        <v>117</v>
      </c>
      <c r="G514">
        <v>0</v>
      </c>
      <c r="H514">
        <v>0</v>
      </c>
      <c r="I514">
        <v>20</v>
      </c>
      <c r="J514">
        <v>10</v>
      </c>
      <c r="K514">
        <v>41389</v>
      </c>
    </row>
    <row r="515" spans="1:11" x14ac:dyDescent="0.3">
      <c r="A515" t="str">
        <f t="shared" si="0"/>
        <v>Solano County</v>
      </c>
      <c r="B515" s="73" t="s">
        <v>1301</v>
      </c>
      <c r="C515">
        <v>1676</v>
      </c>
      <c r="D515">
        <v>2429</v>
      </c>
      <c r="E515">
        <v>3032</v>
      </c>
      <c r="F515">
        <v>415</v>
      </c>
      <c r="G515">
        <v>439</v>
      </c>
      <c r="H515">
        <v>90</v>
      </c>
      <c r="I515">
        <v>86</v>
      </c>
      <c r="J515">
        <v>40</v>
      </c>
      <c r="K515">
        <v>443198</v>
      </c>
    </row>
    <row r="516" spans="1:11" x14ac:dyDescent="0.3">
      <c r="A516" t="str">
        <f t="shared" si="0"/>
        <v>Sonoma County</v>
      </c>
      <c r="B516" s="73" t="s">
        <v>1136</v>
      </c>
      <c r="C516">
        <v>1829</v>
      </c>
      <c r="D516">
        <v>2302</v>
      </c>
      <c r="E516">
        <v>3070</v>
      </c>
      <c r="F516">
        <v>591</v>
      </c>
      <c r="G516">
        <v>275</v>
      </c>
      <c r="H516">
        <v>80</v>
      </c>
      <c r="I516">
        <v>101</v>
      </c>
      <c r="J516">
        <v>65</v>
      </c>
      <c r="K516">
        <v>495020</v>
      </c>
    </row>
    <row r="517" spans="1:11" x14ac:dyDescent="0.3">
      <c r="A517" t="str">
        <f t="shared" si="0"/>
        <v>Stanislaus County</v>
      </c>
      <c r="B517" s="73" t="s">
        <v>1302</v>
      </c>
      <c r="C517">
        <v>3375</v>
      </c>
      <c r="D517">
        <v>2529</v>
      </c>
      <c r="E517">
        <v>5049</v>
      </c>
      <c r="F517">
        <v>394</v>
      </c>
      <c r="G517">
        <v>303</v>
      </c>
      <c r="H517">
        <v>10</v>
      </c>
      <c r="I517">
        <v>108</v>
      </c>
      <c r="J517">
        <v>60</v>
      </c>
      <c r="K517">
        <v>548669</v>
      </c>
    </row>
    <row r="518" spans="1:11" x14ac:dyDescent="0.3">
      <c r="A518" t="str">
        <f t="shared" si="0"/>
        <v>Sutter County</v>
      </c>
      <c r="B518" s="73" t="s">
        <v>1303</v>
      </c>
      <c r="C518">
        <v>500</v>
      </c>
      <c r="D518">
        <v>532</v>
      </c>
      <c r="E518">
        <v>800</v>
      </c>
      <c r="F518">
        <v>155</v>
      </c>
      <c r="G518">
        <v>52</v>
      </c>
      <c r="H518">
        <v>24</v>
      </c>
      <c r="I518">
        <v>15</v>
      </c>
      <c r="J518">
        <v>10</v>
      </c>
      <c r="K518">
        <v>97305</v>
      </c>
    </row>
    <row r="519" spans="1:11" x14ac:dyDescent="0.3">
      <c r="A519" t="str">
        <f t="shared" si="0"/>
        <v>Tehama County</v>
      </c>
      <c r="B519" s="73" t="s">
        <v>1166</v>
      </c>
      <c r="C519">
        <v>552</v>
      </c>
      <c r="D519">
        <v>574</v>
      </c>
      <c r="E519">
        <v>796</v>
      </c>
      <c r="F519">
        <v>149</v>
      </c>
      <c r="G519">
        <v>129</v>
      </c>
      <c r="H519">
        <v>0</v>
      </c>
      <c r="I519">
        <v>46</v>
      </c>
      <c r="J519">
        <v>10</v>
      </c>
      <c r="K519">
        <v>69184</v>
      </c>
    </row>
    <row r="520" spans="1:11" x14ac:dyDescent="0.3">
      <c r="A520" t="str">
        <f t="shared" si="0"/>
        <v>Trinity County</v>
      </c>
      <c r="B520" s="73" t="s">
        <v>1304</v>
      </c>
      <c r="C520">
        <v>40</v>
      </c>
      <c r="D520">
        <v>61</v>
      </c>
      <c r="E520">
        <v>78</v>
      </c>
      <c r="F520">
        <v>25</v>
      </c>
      <c r="G520">
        <v>0</v>
      </c>
      <c r="H520">
        <v>0</v>
      </c>
      <c r="I520">
        <v>0</v>
      </c>
      <c r="J520">
        <v>0</v>
      </c>
      <c r="K520">
        <v>12309</v>
      </c>
    </row>
    <row r="521" spans="1:11" x14ac:dyDescent="0.3">
      <c r="A521" t="str">
        <f t="shared" si="0"/>
        <v>Tulare County</v>
      </c>
      <c r="B521" s="73" t="s">
        <v>1184</v>
      </c>
      <c r="C521">
        <v>3201</v>
      </c>
      <c r="D521">
        <v>3071</v>
      </c>
      <c r="E521">
        <v>4948</v>
      </c>
      <c r="F521">
        <v>486</v>
      </c>
      <c r="G521">
        <v>581</v>
      </c>
      <c r="H521">
        <v>113</v>
      </c>
      <c r="I521">
        <v>141</v>
      </c>
      <c r="J521">
        <v>77</v>
      </c>
      <c r="K521">
        <v>500568</v>
      </c>
    </row>
    <row r="522" spans="1:11" x14ac:dyDescent="0.3">
      <c r="A522" t="str">
        <f t="shared" si="0"/>
        <v>Tuolumne County</v>
      </c>
      <c r="B522" s="73" t="s">
        <v>1305</v>
      </c>
      <c r="C522">
        <v>186</v>
      </c>
      <c r="D522">
        <v>260</v>
      </c>
      <c r="E522">
        <v>295</v>
      </c>
      <c r="F522">
        <v>118</v>
      </c>
      <c r="G522">
        <v>61</v>
      </c>
      <c r="H522">
        <v>0</v>
      </c>
      <c r="I522">
        <v>10</v>
      </c>
      <c r="J522">
        <v>5</v>
      </c>
      <c r="K522">
        <v>55039</v>
      </c>
    </row>
    <row r="523" spans="1:11" x14ac:dyDescent="0.3">
      <c r="A523" t="str">
        <f t="shared" si="0"/>
        <v>Ventura County</v>
      </c>
      <c r="B523" s="73" t="s">
        <v>1206</v>
      </c>
      <c r="C523">
        <v>5069</v>
      </c>
      <c r="D523">
        <v>3985</v>
      </c>
      <c r="E523">
        <v>7780</v>
      </c>
      <c r="F523">
        <v>539</v>
      </c>
      <c r="G523">
        <v>382</v>
      </c>
      <c r="H523">
        <v>193</v>
      </c>
      <c r="I523">
        <v>127</v>
      </c>
      <c r="J523">
        <v>70</v>
      </c>
      <c r="K523">
        <v>827123</v>
      </c>
    </row>
    <row r="524" spans="1:11" x14ac:dyDescent="0.3">
      <c r="A524" t="str">
        <f t="shared" si="0"/>
        <v>Yolo County</v>
      </c>
      <c r="B524" s="73" t="s">
        <v>1306</v>
      </c>
      <c r="C524">
        <v>993</v>
      </c>
      <c r="D524">
        <v>934</v>
      </c>
      <c r="E524">
        <v>1572</v>
      </c>
      <c r="F524">
        <v>242</v>
      </c>
      <c r="G524">
        <v>48</v>
      </c>
      <c r="H524">
        <v>33</v>
      </c>
      <c r="I524">
        <v>25</v>
      </c>
      <c r="J524">
        <v>30</v>
      </c>
      <c r="K524">
        <v>219061</v>
      </c>
    </row>
    <row r="525" spans="1:11" x14ac:dyDescent="0.3">
      <c r="A525" t="str">
        <f t="shared" si="0"/>
        <v>Yuba County</v>
      </c>
      <c r="B525" s="73" t="s">
        <v>1307</v>
      </c>
      <c r="C525">
        <v>421</v>
      </c>
      <c r="D525">
        <v>453</v>
      </c>
      <c r="E525">
        <v>669</v>
      </c>
      <c r="F525">
        <v>122</v>
      </c>
      <c r="G525">
        <v>85</v>
      </c>
      <c r="H525">
        <v>0</v>
      </c>
      <c r="I525">
        <v>15</v>
      </c>
      <c r="J525">
        <v>10</v>
      </c>
      <c r="K525">
        <v>78079</v>
      </c>
    </row>
    <row r="526" spans="1:11" x14ac:dyDescent="0.3">
      <c r="A526" t="str">
        <f t="shared" si="0"/>
        <v>#N/A County</v>
      </c>
      <c r="B526" s="73" t="s">
        <v>1272</v>
      </c>
      <c r="C526">
        <v>1623</v>
      </c>
      <c r="D526">
        <v>2310</v>
      </c>
      <c r="E526">
        <v>2511</v>
      </c>
      <c r="F526">
        <v>458</v>
      </c>
      <c r="G526">
        <v>315</v>
      </c>
      <c r="H526">
        <v>80</v>
      </c>
      <c r="I526">
        <v>120</v>
      </c>
      <c r="J526">
        <v>497</v>
      </c>
      <c r="K526">
        <v>0</v>
      </c>
    </row>
    <row r="527" spans="1:11" x14ac:dyDescent="0.3">
      <c r="B527" s="73" t="s">
        <v>1273</v>
      </c>
      <c r="C527">
        <v>192384</v>
      </c>
      <c r="D527">
        <v>185353</v>
      </c>
      <c r="E527">
        <v>309381</v>
      </c>
      <c r="F527">
        <v>27881</v>
      </c>
      <c r="G527">
        <v>23728</v>
      </c>
      <c r="H527">
        <v>6188</v>
      </c>
      <c r="I527">
        <v>8288</v>
      </c>
      <c r="J527">
        <v>4792</v>
      </c>
      <c r="K527">
        <v>39288287</v>
      </c>
    </row>
    <row r="529" spans="1:11" x14ac:dyDescent="0.3">
      <c r="A529" s="1" t="s">
        <v>1196</v>
      </c>
      <c r="B529" s="194" t="s">
        <v>341</v>
      </c>
      <c r="C529" s="194" t="s">
        <v>342</v>
      </c>
      <c r="D529" t="s">
        <v>343</v>
      </c>
      <c r="E529" t="s">
        <v>344</v>
      </c>
      <c r="F529" t="s">
        <v>345</v>
      </c>
      <c r="G529" t="s">
        <v>346</v>
      </c>
      <c r="H529" t="s">
        <v>347</v>
      </c>
      <c r="I529" t="s">
        <v>348</v>
      </c>
      <c r="J529" t="s">
        <v>349</v>
      </c>
      <c r="K529" t="s">
        <v>350</v>
      </c>
    </row>
    <row r="530" spans="1:11" x14ac:dyDescent="0.3">
      <c r="B530" s="73" t="s">
        <v>1196</v>
      </c>
      <c r="C530">
        <v>18219</v>
      </c>
      <c r="D530">
        <v>18252</v>
      </c>
      <c r="E530">
        <v>29677</v>
      </c>
      <c r="F530">
        <v>3204</v>
      </c>
      <c r="G530">
        <v>2369</v>
      </c>
      <c r="H530">
        <v>410</v>
      </c>
      <c r="I530">
        <v>1036</v>
      </c>
      <c r="J530">
        <v>508</v>
      </c>
      <c r="K530">
        <v>3701560</v>
      </c>
    </row>
    <row r="531" spans="1:11" x14ac:dyDescent="0.3">
      <c r="A531" t="str">
        <f>_xlfn.CONCAT(B531," County")</f>
        <v>Alameda County</v>
      </c>
      <c r="B531" s="195"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5" t="s">
        <v>1275</v>
      </c>
      <c r="C532">
        <v>15</v>
      </c>
      <c r="D532">
        <v>15</v>
      </c>
      <c r="E532">
        <v>22</v>
      </c>
      <c r="F532">
        <v>5</v>
      </c>
      <c r="G532">
        <v>0</v>
      </c>
      <c r="H532">
        <v>0</v>
      </c>
      <c r="I532">
        <v>0</v>
      </c>
      <c r="J532">
        <v>0</v>
      </c>
      <c r="K532">
        <v>3685</v>
      </c>
    </row>
    <row r="533" spans="1:11" x14ac:dyDescent="0.3">
      <c r="A533" t="str">
        <f t="shared" si="1"/>
        <v>Amador County</v>
      </c>
      <c r="B533" s="195" t="s">
        <v>1276</v>
      </c>
      <c r="C533">
        <v>54</v>
      </c>
      <c r="D533">
        <v>59</v>
      </c>
      <c r="E533">
        <v>90</v>
      </c>
      <c r="F533">
        <v>15</v>
      </c>
      <c r="G533">
        <v>5</v>
      </c>
      <c r="H533">
        <v>0</v>
      </c>
      <c r="I533">
        <v>10</v>
      </c>
      <c r="J533">
        <v>5</v>
      </c>
      <c r="K533">
        <v>10819</v>
      </c>
    </row>
    <row r="534" spans="1:11" x14ac:dyDescent="0.3">
      <c r="A534" t="str">
        <f t="shared" si="1"/>
        <v>Butte County</v>
      </c>
      <c r="B534" s="195" t="s">
        <v>1277</v>
      </c>
      <c r="C534">
        <v>417</v>
      </c>
      <c r="D534">
        <v>395</v>
      </c>
      <c r="E534">
        <v>612</v>
      </c>
      <c r="F534">
        <v>115</v>
      </c>
      <c r="G534">
        <v>39</v>
      </c>
      <c r="H534">
        <v>18</v>
      </c>
      <c r="I534">
        <v>20</v>
      </c>
      <c r="J534">
        <v>15</v>
      </c>
      <c r="K534">
        <v>58405</v>
      </c>
    </row>
    <row r="535" spans="1:11" x14ac:dyDescent="0.3">
      <c r="A535" t="str">
        <f t="shared" si="1"/>
        <v>Calaveras County</v>
      </c>
      <c r="B535" s="195" t="s">
        <v>1278</v>
      </c>
      <c r="C535">
        <v>154</v>
      </c>
      <c r="D535">
        <v>177</v>
      </c>
      <c r="E535">
        <v>249</v>
      </c>
      <c r="F535">
        <v>46</v>
      </c>
      <c r="G535">
        <v>10</v>
      </c>
      <c r="H535">
        <v>0</v>
      </c>
      <c r="I535">
        <v>10</v>
      </c>
      <c r="J535">
        <v>15</v>
      </c>
      <c r="K535">
        <v>37308</v>
      </c>
    </row>
    <row r="536" spans="1:11" x14ac:dyDescent="0.3">
      <c r="A536" t="str">
        <f t="shared" si="1"/>
        <v>Colusa County</v>
      </c>
      <c r="B536" s="195" t="s">
        <v>513</v>
      </c>
      <c r="C536">
        <v>29</v>
      </c>
      <c r="D536">
        <v>21</v>
      </c>
      <c r="E536">
        <v>49</v>
      </c>
      <c r="F536">
        <v>5</v>
      </c>
      <c r="G536">
        <v>0</v>
      </c>
      <c r="H536">
        <v>0</v>
      </c>
      <c r="I536">
        <v>0</v>
      </c>
      <c r="J536">
        <v>0</v>
      </c>
      <c r="K536">
        <v>7652</v>
      </c>
    </row>
    <row r="537" spans="1:11" x14ac:dyDescent="0.3">
      <c r="A537" t="str">
        <f t="shared" si="1"/>
        <v>Contra Costa County</v>
      </c>
      <c r="B537" s="195" t="s">
        <v>1279</v>
      </c>
      <c r="C537">
        <v>212</v>
      </c>
      <c r="D537">
        <v>217</v>
      </c>
      <c r="E537">
        <v>390</v>
      </c>
      <c r="F537">
        <v>20</v>
      </c>
      <c r="G537">
        <v>25</v>
      </c>
      <c r="H537">
        <v>0</v>
      </c>
      <c r="I537">
        <v>10</v>
      </c>
      <c r="J537">
        <v>5</v>
      </c>
      <c r="K537">
        <v>76027</v>
      </c>
    </row>
    <row r="538" spans="1:11" x14ac:dyDescent="0.3">
      <c r="A538" t="str">
        <f t="shared" si="1"/>
        <v>Del Norte County</v>
      </c>
      <c r="B538" s="195" t="s">
        <v>1280</v>
      </c>
      <c r="C538">
        <v>23</v>
      </c>
      <c r="D538">
        <v>22</v>
      </c>
      <c r="E538">
        <v>37</v>
      </c>
      <c r="F538">
        <v>10</v>
      </c>
      <c r="G538">
        <v>5</v>
      </c>
      <c r="H538">
        <v>0</v>
      </c>
      <c r="I538">
        <v>5</v>
      </c>
      <c r="J538">
        <v>0</v>
      </c>
      <c r="K538">
        <v>3640</v>
      </c>
    </row>
    <row r="539" spans="1:11" x14ac:dyDescent="0.3">
      <c r="A539" t="str">
        <f t="shared" si="1"/>
        <v>El Dorado County</v>
      </c>
      <c r="B539" s="195" t="s">
        <v>1281</v>
      </c>
      <c r="C539">
        <v>462</v>
      </c>
      <c r="D539">
        <v>504</v>
      </c>
      <c r="E539">
        <v>828</v>
      </c>
      <c r="F539">
        <v>130</v>
      </c>
      <c r="G539">
        <v>25</v>
      </c>
      <c r="H539">
        <v>0</v>
      </c>
      <c r="I539">
        <v>40</v>
      </c>
      <c r="J539">
        <v>15</v>
      </c>
      <c r="K539">
        <v>124513</v>
      </c>
    </row>
    <row r="540" spans="1:11" x14ac:dyDescent="0.3">
      <c r="A540" t="str">
        <f t="shared" si="1"/>
        <v>Fresno County</v>
      </c>
      <c r="B540" s="195" t="s">
        <v>632</v>
      </c>
      <c r="C540">
        <v>172</v>
      </c>
      <c r="D540">
        <v>141</v>
      </c>
      <c r="E540">
        <v>270</v>
      </c>
      <c r="F540">
        <v>30</v>
      </c>
      <c r="G540">
        <v>0</v>
      </c>
      <c r="H540">
        <v>0</v>
      </c>
      <c r="I540">
        <v>25</v>
      </c>
      <c r="J540">
        <v>0</v>
      </c>
      <c r="K540">
        <v>34220</v>
      </c>
    </row>
    <row r="541" spans="1:11" x14ac:dyDescent="0.3">
      <c r="A541" t="str">
        <f t="shared" si="1"/>
        <v>Glenn County</v>
      </c>
      <c r="B541" s="195" t="s">
        <v>1282</v>
      </c>
      <c r="C541">
        <v>31</v>
      </c>
      <c r="D541">
        <v>20</v>
      </c>
      <c r="E541">
        <v>45</v>
      </c>
      <c r="F541">
        <v>10</v>
      </c>
      <c r="G541">
        <v>0</v>
      </c>
      <c r="H541">
        <v>0</v>
      </c>
      <c r="I541">
        <v>0</v>
      </c>
      <c r="J541">
        <v>0</v>
      </c>
      <c r="K541">
        <v>4230</v>
      </c>
    </row>
    <row r="542" spans="1:11" x14ac:dyDescent="0.3">
      <c r="A542" t="str">
        <f t="shared" si="1"/>
        <v>Humboldt County</v>
      </c>
      <c r="B542" s="195" t="s">
        <v>1283</v>
      </c>
      <c r="C542">
        <v>411</v>
      </c>
      <c r="D542">
        <v>466</v>
      </c>
      <c r="E542">
        <v>611</v>
      </c>
      <c r="F542">
        <v>185</v>
      </c>
      <c r="G542">
        <v>28</v>
      </c>
      <c r="H542">
        <v>5</v>
      </c>
      <c r="I542">
        <v>60</v>
      </c>
      <c r="J542">
        <v>15</v>
      </c>
      <c r="K542">
        <v>63302</v>
      </c>
    </row>
    <row r="543" spans="1:11" x14ac:dyDescent="0.3">
      <c r="A543" t="str">
        <f t="shared" si="1"/>
        <v>Imperial County</v>
      </c>
      <c r="B543" s="195" t="s">
        <v>702</v>
      </c>
      <c r="C543">
        <v>174</v>
      </c>
      <c r="D543">
        <v>92</v>
      </c>
      <c r="E543">
        <v>250</v>
      </c>
      <c r="F543">
        <v>25</v>
      </c>
      <c r="G543">
        <v>10</v>
      </c>
      <c r="H543">
        <v>0</v>
      </c>
      <c r="I543">
        <v>5</v>
      </c>
      <c r="J543">
        <v>0</v>
      </c>
      <c r="K543">
        <v>18157</v>
      </c>
    </row>
    <row r="544" spans="1:11" x14ac:dyDescent="0.3">
      <c r="A544" t="str">
        <f t="shared" si="1"/>
        <v>Inyo County</v>
      </c>
      <c r="B544" s="195" t="s">
        <v>1284</v>
      </c>
      <c r="C544">
        <v>36</v>
      </c>
      <c r="D544">
        <v>20</v>
      </c>
      <c r="E544">
        <v>49</v>
      </c>
      <c r="F544">
        <v>15</v>
      </c>
      <c r="G544">
        <v>0</v>
      </c>
      <c r="H544">
        <v>0</v>
      </c>
      <c r="I544">
        <v>5</v>
      </c>
      <c r="J544">
        <v>10</v>
      </c>
      <c r="K544">
        <v>4569</v>
      </c>
    </row>
    <row r="545" spans="1:11" x14ac:dyDescent="0.3">
      <c r="A545" t="str">
        <f t="shared" si="1"/>
        <v>Kern County</v>
      </c>
      <c r="B545" s="195" t="s">
        <v>1285</v>
      </c>
      <c r="C545">
        <v>801</v>
      </c>
      <c r="D545">
        <v>796</v>
      </c>
      <c r="E545">
        <v>1264</v>
      </c>
      <c r="F545">
        <v>195</v>
      </c>
      <c r="G545">
        <v>56</v>
      </c>
      <c r="H545">
        <v>10</v>
      </c>
      <c r="I545">
        <v>68</v>
      </c>
      <c r="J545">
        <v>15</v>
      </c>
      <c r="K545">
        <v>152460</v>
      </c>
    </row>
    <row r="546" spans="1:11" x14ac:dyDescent="0.3">
      <c r="A546" t="str">
        <f t="shared" si="1"/>
        <v>Kings County</v>
      </c>
      <c r="B546" s="195" t="s">
        <v>1286</v>
      </c>
      <c r="C546">
        <v>41</v>
      </c>
      <c r="D546">
        <v>28</v>
      </c>
      <c r="E546">
        <v>57</v>
      </c>
      <c r="F546">
        <v>10</v>
      </c>
      <c r="G546">
        <v>0</v>
      </c>
      <c r="H546">
        <v>0</v>
      </c>
      <c r="I546">
        <v>5</v>
      </c>
      <c r="J546">
        <v>0</v>
      </c>
      <c r="K546">
        <v>5322</v>
      </c>
    </row>
    <row r="547" spans="1:11" x14ac:dyDescent="0.3">
      <c r="A547" t="str">
        <f t="shared" si="1"/>
        <v>Lake County</v>
      </c>
      <c r="B547" s="195" t="s">
        <v>1287</v>
      </c>
      <c r="C547">
        <v>185</v>
      </c>
      <c r="D547">
        <v>191</v>
      </c>
      <c r="E547">
        <v>290</v>
      </c>
      <c r="F547">
        <v>62</v>
      </c>
      <c r="G547">
        <v>10</v>
      </c>
      <c r="H547">
        <v>0</v>
      </c>
      <c r="I547">
        <v>25</v>
      </c>
      <c r="J547">
        <v>10</v>
      </c>
      <c r="K547">
        <v>37276</v>
      </c>
    </row>
    <row r="548" spans="1:11" x14ac:dyDescent="0.3">
      <c r="A548" t="str">
        <f t="shared" si="1"/>
        <v>Lassen County</v>
      </c>
      <c r="B548" s="195" t="s">
        <v>1288</v>
      </c>
      <c r="C548">
        <v>51</v>
      </c>
      <c r="D548">
        <v>72</v>
      </c>
      <c r="E548">
        <v>78</v>
      </c>
      <c r="F548">
        <v>40</v>
      </c>
      <c r="G548">
        <v>5</v>
      </c>
      <c r="H548">
        <v>0</v>
      </c>
      <c r="I548">
        <v>5</v>
      </c>
      <c r="J548">
        <v>0</v>
      </c>
      <c r="K548">
        <v>12246</v>
      </c>
    </row>
    <row r="549" spans="1:11" x14ac:dyDescent="0.3">
      <c r="A549" t="str">
        <f t="shared" si="1"/>
        <v>Los Angeles County</v>
      </c>
      <c r="B549" s="195" t="s">
        <v>806</v>
      </c>
      <c r="C549">
        <v>3712</v>
      </c>
      <c r="D549">
        <v>3293</v>
      </c>
      <c r="E549">
        <v>6035</v>
      </c>
      <c r="F549">
        <v>240</v>
      </c>
      <c r="G549">
        <v>459</v>
      </c>
      <c r="H549">
        <v>88</v>
      </c>
      <c r="I549">
        <v>155</v>
      </c>
      <c r="J549">
        <v>75</v>
      </c>
      <c r="K549">
        <v>588028</v>
      </c>
    </row>
    <row r="550" spans="1:11" x14ac:dyDescent="0.3">
      <c r="A550" t="str">
        <f t="shared" si="1"/>
        <v>Madera County</v>
      </c>
      <c r="B550" s="195" t="s">
        <v>816</v>
      </c>
      <c r="C550">
        <v>156</v>
      </c>
      <c r="D550">
        <v>142</v>
      </c>
      <c r="E550">
        <v>256</v>
      </c>
      <c r="F550">
        <v>20</v>
      </c>
      <c r="G550">
        <v>10</v>
      </c>
      <c r="H550">
        <v>0</v>
      </c>
      <c r="I550">
        <v>10</v>
      </c>
      <c r="J550">
        <v>5</v>
      </c>
      <c r="K550">
        <v>39300</v>
      </c>
    </row>
    <row r="551" spans="1:11" x14ac:dyDescent="0.3">
      <c r="A551" t="str">
        <f t="shared" si="1"/>
        <v>Marin County</v>
      </c>
      <c r="B551" s="195" t="s">
        <v>1289</v>
      </c>
      <c r="C551">
        <v>37</v>
      </c>
      <c r="D551">
        <v>66</v>
      </c>
      <c r="E551">
        <v>65</v>
      </c>
      <c r="F551">
        <v>15</v>
      </c>
      <c r="G551">
        <v>15</v>
      </c>
      <c r="H551">
        <v>0</v>
      </c>
      <c r="I551">
        <v>5</v>
      </c>
      <c r="J551">
        <v>5</v>
      </c>
      <c r="K551">
        <v>20677</v>
      </c>
    </row>
    <row r="552" spans="1:11" x14ac:dyDescent="0.3">
      <c r="A552" t="str">
        <f t="shared" si="1"/>
        <v>Mariposa County</v>
      </c>
      <c r="B552" s="195" t="s">
        <v>1290</v>
      </c>
      <c r="C552">
        <v>47</v>
      </c>
      <c r="D552">
        <v>45</v>
      </c>
      <c r="E552">
        <v>74</v>
      </c>
      <c r="F552">
        <v>15</v>
      </c>
      <c r="G552">
        <v>5</v>
      </c>
      <c r="H552">
        <v>0</v>
      </c>
      <c r="I552">
        <v>5</v>
      </c>
      <c r="J552">
        <v>0</v>
      </c>
      <c r="K552">
        <v>15900</v>
      </c>
    </row>
    <row r="553" spans="1:11" x14ac:dyDescent="0.3">
      <c r="A553" t="str">
        <f t="shared" si="1"/>
        <v>Mendocino County</v>
      </c>
      <c r="B553" s="195" t="s">
        <v>1291</v>
      </c>
      <c r="C553">
        <v>112</v>
      </c>
      <c r="D553">
        <v>109</v>
      </c>
      <c r="E553">
        <v>140</v>
      </c>
      <c r="F553">
        <v>40</v>
      </c>
      <c r="G553">
        <v>5</v>
      </c>
      <c r="H553">
        <v>0</v>
      </c>
      <c r="I553">
        <v>10</v>
      </c>
      <c r="J553">
        <v>0</v>
      </c>
      <c r="K553">
        <v>24018</v>
      </c>
    </row>
    <row r="554" spans="1:11" x14ac:dyDescent="0.3">
      <c r="A554" t="str">
        <f t="shared" si="1"/>
        <v>Merced County</v>
      </c>
      <c r="B554" s="195" t="s">
        <v>842</v>
      </c>
      <c r="C554">
        <v>243</v>
      </c>
      <c r="D554">
        <v>179</v>
      </c>
      <c r="E554">
        <v>392</v>
      </c>
      <c r="F554">
        <v>25</v>
      </c>
      <c r="G554">
        <v>10</v>
      </c>
      <c r="H554">
        <v>0</v>
      </c>
      <c r="I554">
        <v>5</v>
      </c>
      <c r="J554">
        <v>5</v>
      </c>
      <c r="K554">
        <v>49775</v>
      </c>
    </row>
    <row r="555" spans="1:11" x14ac:dyDescent="0.3">
      <c r="A555" t="str">
        <f t="shared" si="1"/>
        <v>Modoc County</v>
      </c>
      <c r="B555" s="195" t="s">
        <v>1292</v>
      </c>
      <c r="C555">
        <v>15</v>
      </c>
      <c r="D555">
        <v>20</v>
      </c>
      <c r="E555">
        <v>25</v>
      </c>
      <c r="F555">
        <v>10</v>
      </c>
      <c r="G555">
        <v>0</v>
      </c>
      <c r="H555">
        <v>0</v>
      </c>
      <c r="I555">
        <v>0</v>
      </c>
      <c r="J555">
        <v>0</v>
      </c>
      <c r="K555">
        <v>1878</v>
      </c>
    </row>
    <row r="556" spans="1:11" x14ac:dyDescent="0.3">
      <c r="A556" t="str">
        <f t="shared" si="1"/>
        <v>Mono County</v>
      </c>
      <c r="B556" s="195" t="s">
        <v>1293</v>
      </c>
      <c r="C556">
        <v>25</v>
      </c>
      <c r="D556">
        <v>30</v>
      </c>
      <c r="E556">
        <v>30</v>
      </c>
      <c r="F556">
        <v>10</v>
      </c>
      <c r="G556">
        <v>0</v>
      </c>
      <c r="H556">
        <v>0</v>
      </c>
      <c r="I556">
        <v>0</v>
      </c>
      <c r="J556">
        <v>0</v>
      </c>
      <c r="K556">
        <v>2743</v>
      </c>
    </row>
    <row r="557" spans="1:11" x14ac:dyDescent="0.3">
      <c r="A557" t="str">
        <f t="shared" si="1"/>
        <v>Monterey County</v>
      </c>
      <c r="B557" s="195" t="s">
        <v>862</v>
      </c>
      <c r="C557">
        <v>208</v>
      </c>
      <c r="D557">
        <v>188</v>
      </c>
      <c r="E557">
        <v>360</v>
      </c>
      <c r="F557">
        <v>25</v>
      </c>
      <c r="G557">
        <v>14</v>
      </c>
      <c r="H557">
        <v>5</v>
      </c>
      <c r="I557">
        <v>5</v>
      </c>
      <c r="J557">
        <v>5</v>
      </c>
      <c r="K557">
        <v>58195</v>
      </c>
    </row>
    <row r="558" spans="1:11" x14ac:dyDescent="0.3">
      <c r="A558" t="str">
        <f t="shared" si="1"/>
        <v>Napa County</v>
      </c>
      <c r="B558" s="195" t="s">
        <v>880</v>
      </c>
      <c r="C558">
        <v>15</v>
      </c>
      <c r="D558">
        <v>20</v>
      </c>
      <c r="E558">
        <v>28</v>
      </c>
      <c r="F558">
        <v>0</v>
      </c>
      <c r="G558">
        <v>0</v>
      </c>
      <c r="H558">
        <v>0</v>
      </c>
      <c r="I558">
        <v>5</v>
      </c>
      <c r="J558">
        <v>0</v>
      </c>
      <c r="K558">
        <v>5145</v>
      </c>
    </row>
    <row r="559" spans="1:11" x14ac:dyDescent="0.3">
      <c r="A559" t="str">
        <f t="shared" si="1"/>
        <v>Nevada County</v>
      </c>
      <c r="B559" s="195" t="s">
        <v>1294</v>
      </c>
      <c r="C559">
        <v>104</v>
      </c>
      <c r="D559">
        <v>136</v>
      </c>
      <c r="E559">
        <v>211</v>
      </c>
      <c r="F559">
        <v>15</v>
      </c>
      <c r="G559">
        <v>10</v>
      </c>
      <c r="H559">
        <v>0</v>
      </c>
      <c r="I559">
        <v>5</v>
      </c>
      <c r="J559">
        <v>0</v>
      </c>
      <c r="K559">
        <v>30957</v>
      </c>
    </row>
    <row r="560" spans="1:11" x14ac:dyDescent="0.3">
      <c r="A560" t="str">
        <f t="shared" si="1"/>
        <v>Orange County</v>
      </c>
      <c r="B560" s="195" t="s">
        <v>912</v>
      </c>
      <c r="C560">
        <v>268</v>
      </c>
      <c r="D560">
        <v>166</v>
      </c>
      <c r="E560">
        <v>420</v>
      </c>
      <c r="F560">
        <v>10</v>
      </c>
      <c r="G560">
        <v>10</v>
      </c>
      <c r="H560">
        <v>0</v>
      </c>
      <c r="I560">
        <v>5</v>
      </c>
      <c r="J560">
        <v>5</v>
      </c>
      <c r="K560">
        <v>68193</v>
      </c>
    </row>
    <row r="561" spans="1:11" x14ac:dyDescent="0.3">
      <c r="A561" t="str">
        <f t="shared" si="1"/>
        <v>Placer County</v>
      </c>
      <c r="B561" s="195" t="s">
        <v>1295</v>
      </c>
      <c r="C561">
        <v>142</v>
      </c>
      <c r="D561">
        <v>157</v>
      </c>
      <c r="E561">
        <v>230</v>
      </c>
      <c r="F561">
        <v>20</v>
      </c>
      <c r="G561">
        <v>15</v>
      </c>
      <c r="H561">
        <v>16</v>
      </c>
      <c r="I561">
        <v>10</v>
      </c>
      <c r="J561">
        <v>0</v>
      </c>
      <c r="K561">
        <v>34385</v>
      </c>
    </row>
    <row r="562" spans="1:11" x14ac:dyDescent="0.3">
      <c r="A562" t="str">
        <f t="shared" si="1"/>
        <v>Plumas County</v>
      </c>
      <c r="B562" s="195" t="s">
        <v>1296</v>
      </c>
      <c r="C562">
        <v>61</v>
      </c>
      <c r="D562">
        <v>82</v>
      </c>
      <c r="E562">
        <v>99</v>
      </c>
      <c r="F562">
        <v>23</v>
      </c>
      <c r="G562">
        <v>5</v>
      </c>
      <c r="H562">
        <v>0</v>
      </c>
      <c r="I562">
        <v>0</v>
      </c>
      <c r="J562">
        <v>5</v>
      </c>
      <c r="K562">
        <v>13138</v>
      </c>
    </row>
    <row r="563" spans="1:11" x14ac:dyDescent="0.3">
      <c r="A563" t="str">
        <f t="shared" si="1"/>
        <v>Riverside County</v>
      </c>
      <c r="B563" s="195" t="s">
        <v>1022</v>
      </c>
      <c r="C563">
        <v>1192</v>
      </c>
      <c r="D563">
        <v>1042</v>
      </c>
      <c r="E563">
        <v>1980</v>
      </c>
      <c r="F563">
        <v>84</v>
      </c>
      <c r="G563">
        <v>107</v>
      </c>
      <c r="H563">
        <v>16</v>
      </c>
      <c r="I563">
        <v>65</v>
      </c>
      <c r="J563">
        <v>15</v>
      </c>
      <c r="K563">
        <v>247826</v>
      </c>
    </row>
    <row r="564" spans="1:11" x14ac:dyDescent="0.3">
      <c r="A564" t="str">
        <f t="shared" si="1"/>
        <v>Sacramento County</v>
      </c>
      <c r="B564" s="195" t="s">
        <v>1034</v>
      </c>
      <c r="C564">
        <v>2567</v>
      </c>
      <c r="D564">
        <v>3205</v>
      </c>
      <c r="E564">
        <v>4378</v>
      </c>
      <c r="F564">
        <v>807</v>
      </c>
      <c r="G564">
        <v>414</v>
      </c>
      <c r="H564">
        <v>74</v>
      </c>
      <c r="I564">
        <v>91</v>
      </c>
      <c r="J564">
        <v>67</v>
      </c>
      <c r="K564">
        <v>506300</v>
      </c>
    </row>
    <row r="565" spans="1:11" x14ac:dyDescent="0.3">
      <c r="A565" t="str">
        <f t="shared" si="1"/>
        <v>San Benito County</v>
      </c>
      <c r="B565" s="195" t="s">
        <v>1297</v>
      </c>
      <c r="C565">
        <v>20</v>
      </c>
      <c r="D565">
        <v>15</v>
      </c>
      <c r="E565">
        <v>32</v>
      </c>
      <c r="F565">
        <v>5</v>
      </c>
      <c r="G565">
        <v>5</v>
      </c>
      <c r="H565">
        <v>0</v>
      </c>
      <c r="I565">
        <v>0</v>
      </c>
      <c r="J565">
        <v>0</v>
      </c>
      <c r="K565">
        <v>5451</v>
      </c>
    </row>
    <row r="566" spans="1:11" x14ac:dyDescent="0.3">
      <c r="A566" t="str">
        <f t="shared" si="1"/>
        <v>San Bernardino County</v>
      </c>
      <c r="B566" s="195" t="s">
        <v>1040</v>
      </c>
      <c r="C566">
        <v>528</v>
      </c>
      <c r="D566">
        <v>660</v>
      </c>
      <c r="E566">
        <v>999</v>
      </c>
      <c r="F566">
        <v>86</v>
      </c>
      <c r="G566">
        <v>69</v>
      </c>
      <c r="H566">
        <v>23</v>
      </c>
      <c r="I566">
        <v>60</v>
      </c>
      <c r="J566">
        <v>30</v>
      </c>
      <c r="K566">
        <v>157770</v>
      </c>
    </row>
    <row r="567" spans="1:11" x14ac:dyDescent="0.3">
      <c r="A567" t="str">
        <f t="shared" si="1"/>
        <v>San Diego County</v>
      </c>
      <c r="B567" s="195" t="s">
        <v>1048</v>
      </c>
      <c r="C567">
        <v>2236</v>
      </c>
      <c r="D567">
        <v>2293</v>
      </c>
      <c r="E567">
        <v>3503</v>
      </c>
      <c r="F567">
        <v>209</v>
      </c>
      <c r="G567">
        <v>615</v>
      </c>
      <c r="H567">
        <v>84</v>
      </c>
      <c r="I567">
        <v>110</v>
      </c>
      <c r="J567">
        <v>40</v>
      </c>
      <c r="K567">
        <v>431991</v>
      </c>
    </row>
    <row r="568" spans="1:11" x14ac:dyDescent="0.3">
      <c r="A568" t="str">
        <f t="shared" si="1"/>
        <v>San Joaquin County</v>
      </c>
      <c r="B568" s="195" t="s">
        <v>1060</v>
      </c>
      <c r="C568">
        <v>321</v>
      </c>
      <c r="D568">
        <v>215</v>
      </c>
      <c r="E568">
        <v>452</v>
      </c>
      <c r="F568">
        <v>20</v>
      </c>
      <c r="G568">
        <v>32</v>
      </c>
      <c r="H568">
        <v>16</v>
      </c>
      <c r="I568">
        <v>35</v>
      </c>
      <c r="J568">
        <v>15</v>
      </c>
      <c r="K568">
        <v>53021</v>
      </c>
    </row>
    <row r="569" spans="1:11" x14ac:dyDescent="0.3">
      <c r="A569" t="str">
        <f t="shared" si="1"/>
        <v>San Luis Obispo County</v>
      </c>
      <c r="B569" s="195" t="s">
        <v>1070</v>
      </c>
      <c r="C569">
        <v>295</v>
      </c>
      <c r="D569">
        <v>303</v>
      </c>
      <c r="E569">
        <v>487</v>
      </c>
      <c r="F569">
        <v>63</v>
      </c>
      <c r="G569">
        <v>54</v>
      </c>
      <c r="H569">
        <v>5</v>
      </c>
      <c r="I569">
        <v>10</v>
      </c>
      <c r="J569">
        <v>20</v>
      </c>
      <c r="K569">
        <v>70280</v>
      </c>
    </row>
    <row r="570" spans="1:11" x14ac:dyDescent="0.3">
      <c r="A570" t="str">
        <f t="shared" si="1"/>
        <v>San Mateo County</v>
      </c>
      <c r="B570" s="195" t="s">
        <v>1076</v>
      </c>
      <c r="C570">
        <v>20</v>
      </c>
      <c r="D570">
        <v>35</v>
      </c>
      <c r="E570">
        <v>32</v>
      </c>
      <c r="F570">
        <v>0</v>
      </c>
      <c r="G570">
        <v>0</v>
      </c>
      <c r="H570">
        <v>0</v>
      </c>
      <c r="I570">
        <v>0</v>
      </c>
      <c r="J570">
        <v>5</v>
      </c>
      <c r="K570">
        <v>9834</v>
      </c>
    </row>
    <row r="571" spans="1:11" x14ac:dyDescent="0.3">
      <c r="A571" t="str">
        <f t="shared" si="1"/>
        <v>Santa Barbara County</v>
      </c>
      <c r="B571" s="195" t="s">
        <v>1086</v>
      </c>
      <c r="C571">
        <v>286</v>
      </c>
      <c r="D571">
        <v>356</v>
      </c>
      <c r="E571">
        <v>487</v>
      </c>
      <c r="F571">
        <v>72</v>
      </c>
      <c r="G571">
        <v>51</v>
      </c>
      <c r="H571">
        <v>5</v>
      </c>
      <c r="I571">
        <v>10</v>
      </c>
      <c r="J571">
        <v>10</v>
      </c>
      <c r="K571">
        <v>68796</v>
      </c>
    </row>
    <row r="572" spans="1:11" x14ac:dyDescent="0.3">
      <c r="A572" t="str">
        <f t="shared" si="1"/>
        <v>Santa Clara County</v>
      </c>
      <c r="B572" s="195" t="s">
        <v>1088</v>
      </c>
      <c r="C572">
        <v>20</v>
      </c>
      <c r="D572">
        <v>61</v>
      </c>
      <c r="E572">
        <v>42</v>
      </c>
      <c r="F572">
        <v>5</v>
      </c>
      <c r="G572">
        <v>31</v>
      </c>
      <c r="H572">
        <v>0</v>
      </c>
      <c r="I572">
        <v>0</v>
      </c>
      <c r="J572">
        <v>5</v>
      </c>
      <c r="K572">
        <v>22188</v>
      </c>
    </row>
    <row r="573" spans="1:11" x14ac:dyDescent="0.3">
      <c r="A573" t="str">
        <f t="shared" si="1"/>
        <v>Santa Cruz County</v>
      </c>
      <c r="B573" s="195" t="s">
        <v>1092</v>
      </c>
      <c r="C573">
        <v>165</v>
      </c>
      <c r="D573">
        <v>244</v>
      </c>
      <c r="E573">
        <v>315</v>
      </c>
      <c r="F573">
        <v>71</v>
      </c>
      <c r="G573">
        <v>10</v>
      </c>
      <c r="H573">
        <v>0</v>
      </c>
      <c r="I573">
        <v>5</v>
      </c>
      <c r="J573">
        <v>10</v>
      </c>
      <c r="K573">
        <v>79704</v>
      </c>
    </row>
    <row r="574" spans="1:11" x14ac:dyDescent="0.3">
      <c r="A574" t="str">
        <f t="shared" si="1"/>
        <v>Shasta County</v>
      </c>
      <c r="B574" s="195" t="s">
        <v>1298</v>
      </c>
      <c r="C574">
        <v>135</v>
      </c>
      <c r="D574">
        <v>128</v>
      </c>
      <c r="E574">
        <v>196</v>
      </c>
      <c r="F574">
        <v>40</v>
      </c>
      <c r="G574">
        <v>0</v>
      </c>
      <c r="H574">
        <v>0</v>
      </c>
      <c r="I574">
        <v>5</v>
      </c>
      <c r="J574">
        <v>10</v>
      </c>
      <c r="K574">
        <v>25377</v>
      </c>
    </row>
    <row r="575" spans="1:11" x14ac:dyDescent="0.3">
      <c r="A575" t="str">
        <f t="shared" si="1"/>
        <v>Sierra County</v>
      </c>
      <c r="B575" s="195" t="s">
        <v>1299</v>
      </c>
      <c r="C575">
        <v>15</v>
      </c>
      <c r="D575">
        <v>10</v>
      </c>
      <c r="E575">
        <v>20</v>
      </c>
      <c r="F575">
        <v>5</v>
      </c>
      <c r="G575">
        <v>0</v>
      </c>
      <c r="H575">
        <v>0</v>
      </c>
      <c r="I575">
        <v>0</v>
      </c>
      <c r="J575">
        <v>0</v>
      </c>
      <c r="K575">
        <v>941</v>
      </c>
    </row>
    <row r="576" spans="1:11" x14ac:dyDescent="0.3">
      <c r="A576" t="str">
        <f t="shared" si="1"/>
        <v>Siskiyou County</v>
      </c>
      <c r="B576" s="195" t="s">
        <v>1300</v>
      </c>
      <c r="C576">
        <v>35</v>
      </c>
      <c r="D576">
        <v>30</v>
      </c>
      <c r="E576">
        <v>40</v>
      </c>
      <c r="F576">
        <v>15</v>
      </c>
      <c r="G576">
        <v>0</v>
      </c>
      <c r="H576">
        <v>0</v>
      </c>
      <c r="I576">
        <v>10</v>
      </c>
      <c r="J576">
        <v>0</v>
      </c>
      <c r="K576">
        <v>4974</v>
      </c>
    </row>
    <row r="577" spans="1:11" x14ac:dyDescent="0.3">
      <c r="A577" t="str">
        <f t="shared" si="1"/>
        <v>Solano County</v>
      </c>
      <c r="B577" s="195" t="s">
        <v>1301</v>
      </c>
      <c r="C577">
        <v>10</v>
      </c>
      <c r="D577">
        <v>10</v>
      </c>
      <c r="E577">
        <v>10</v>
      </c>
      <c r="F577">
        <v>5</v>
      </c>
      <c r="G577">
        <v>0</v>
      </c>
      <c r="H577">
        <v>0</v>
      </c>
      <c r="I577">
        <v>0</v>
      </c>
      <c r="J577">
        <v>0</v>
      </c>
      <c r="K577">
        <v>193</v>
      </c>
    </row>
    <row r="578" spans="1:11" x14ac:dyDescent="0.3">
      <c r="A578" t="str">
        <f t="shared" si="1"/>
        <v>Sonoma County</v>
      </c>
      <c r="B578" s="195" t="s">
        <v>1136</v>
      </c>
      <c r="C578">
        <v>76</v>
      </c>
      <c r="D578">
        <v>94</v>
      </c>
      <c r="E578">
        <v>131</v>
      </c>
      <c r="F578">
        <v>20</v>
      </c>
      <c r="G578">
        <v>10</v>
      </c>
      <c r="H578">
        <v>0</v>
      </c>
      <c r="I578">
        <v>25</v>
      </c>
      <c r="J578">
        <v>0</v>
      </c>
      <c r="K578">
        <v>21879</v>
      </c>
    </row>
    <row r="579" spans="1:11" x14ac:dyDescent="0.3">
      <c r="A579" t="str">
        <f t="shared" si="1"/>
        <v>Stanislaus County</v>
      </c>
      <c r="B579" s="195" t="s">
        <v>1302</v>
      </c>
      <c r="C579">
        <v>132</v>
      </c>
      <c r="D579">
        <v>116</v>
      </c>
      <c r="E579">
        <v>212</v>
      </c>
      <c r="F579">
        <v>15</v>
      </c>
      <c r="G579">
        <v>5</v>
      </c>
      <c r="H579">
        <v>0</v>
      </c>
      <c r="I579">
        <v>10</v>
      </c>
      <c r="J579">
        <v>0</v>
      </c>
      <c r="K579">
        <v>29535</v>
      </c>
    </row>
    <row r="580" spans="1:11" x14ac:dyDescent="0.3">
      <c r="A580" t="str">
        <f t="shared" si="1"/>
        <v>Sutter County</v>
      </c>
      <c r="B580" s="195" t="s">
        <v>1303</v>
      </c>
      <c r="C580">
        <v>15</v>
      </c>
      <c r="D580">
        <v>25</v>
      </c>
      <c r="E580">
        <v>45</v>
      </c>
      <c r="F580">
        <v>15</v>
      </c>
      <c r="G580">
        <v>0</v>
      </c>
      <c r="H580">
        <v>0</v>
      </c>
      <c r="I580">
        <v>0</v>
      </c>
      <c r="J580">
        <v>0</v>
      </c>
      <c r="K580">
        <v>7182</v>
      </c>
    </row>
    <row r="581" spans="1:11" x14ac:dyDescent="0.3">
      <c r="A581" t="str">
        <f t="shared" si="1"/>
        <v>Tehama County</v>
      </c>
      <c r="B581" s="195" t="s">
        <v>1166</v>
      </c>
      <c r="C581">
        <v>186</v>
      </c>
      <c r="D581">
        <v>156</v>
      </c>
      <c r="E581">
        <v>280</v>
      </c>
      <c r="F581">
        <v>25</v>
      </c>
      <c r="G581">
        <v>16</v>
      </c>
      <c r="H581">
        <v>0</v>
      </c>
      <c r="I581">
        <v>17</v>
      </c>
      <c r="J581">
        <v>5</v>
      </c>
      <c r="K581">
        <v>22702</v>
      </c>
    </row>
    <row r="582" spans="1:11" x14ac:dyDescent="0.3">
      <c r="A582" t="str">
        <f t="shared" si="1"/>
        <v>Trinity County</v>
      </c>
      <c r="B582" s="195" t="s">
        <v>1304</v>
      </c>
      <c r="C582">
        <v>40</v>
      </c>
      <c r="D582">
        <v>61</v>
      </c>
      <c r="E582">
        <v>78</v>
      </c>
      <c r="F582">
        <v>25</v>
      </c>
      <c r="G582">
        <v>0</v>
      </c>
      <c r="H582">
        <v>0</v>
      </c>
      <c r="I582">
        <v>0</v>
      </c>
      <c r="J582">
        <v>0</v>
      </c>
      <c r="K582">
        <v>12309</v>
      </c>
    </row>
    <row r="583" spans="1:11" x14ac:dyDescent="0.3">
      <c r="A583" t="str">
        <f t="shared" si="1"/>
        <v>Tulare County</v>
      </c>
      <c r="B583" s="195" t="s">
        <v>1184</v>
      </c>
      <c r="C583">
        <v>358</v>
      </c>
      <c r="D583">
        <v>346</v>
      </c>
      <c r="E583">
        <v>608</v>
      </c>
      <c r="F583">
        <v>65</v>
      </c>
      <c r="G583">
        <v>37</v>
      </c>
      <c r="H583">
        <v>5</v>
      </c>
      <c r="I583">
        <v>20</v>
      </c>
      <c r="J583">
        <v>27</v>
      </c>
      <c r="K583">
        <v>71772</v>
      </c>
    </row>
    <row r="584" spans="1:11" x14ac:dyDescent="0.3">
      <c r="A584" t="str">
        <f t="shared" si="1"/>
        <v>Tuolumne County</v>
      </c>
      <c r="B584" s="195" t="s">
        <v>1305</v>
      </c>
      <c r="C584">
        <v>84</v>
      </c>
      <c r="D584">
        <v>79</v>
      </c>
      <c r="E584">
        <v>116</v>
      </c>
      <c r="F584">
        <v>45</v>
      </c>
      <c r="G584">
        <v>35</v>
      </c>
      <c r="H584">
        <v>0</v>
      </c>
      <c r="I584">
        <v>10</v>
      </c>
      <c r="J584">
        <v>0</v>
      </c>
      <c r="K584">
        <v>26738</v>
      </c>
    </row>
    <row r="585" spans="1:11" x14ac:dyDescent="0.3">
      <c r="A585" t="str">
        <f t="shared" si="1"/>
        <v>Ventura County</v>
      </c>
      <c r="B585" s="195" t="s">
        <v>1206</v>
      </c>
      <c r="C585">
        <v>314</v>
      </c>
      <c r="D585">
        <v>255</v>
      </c>
      <c r="E585">
        <v>474</v>
      </c>
      <c r="F585">
        <v>52</v>
      </c>
      <c r="G585">
        <v>14</v>
      </c>
      <c r="H585">
        <v>30</v>
      </c>
      <c r="I585">
        <v>10</v>
      </c>
      <c r="J585">
        <v>10</v>
      </c>
      <c r="K585">
        <v>59237</v>
      </c>
    </row>
    <row r="586" spans="1:11" x14ac:dyDescent="0.3">
      <c r="A586" t="str">
        <f t="shared" si="1"/>
        <v>Yolo County</v>
      </c>
      <c r="B586" s="195" t="s">
        <v>1306</v>
      </c>
      <c r="C586">
        <v>46</v>
      </c>
      <c r="D586">
        <v>41</v>
      </c>
      <c r="E586">
        <v>72</v>
      </c>
      <c r="F586">
        <v>0</v>
      </c>
      <c r="G586">
        <v>10</v>
      </c>
      <c r="H586">
        <v>0</v>
      </c>
      <c r="I586">
        <v>0</v>
      </c>
      <c r="J586">
        <v>5</v>
      </c>
      <c r="K586">
        <v>9152</v>
      </c>
    </row>
    <row r="587" spans="1:11" x14ac:dyDescent="0.3">
      <c r="A587" t="str">
        <f t="shared" si="1"/>
        <v>Yuba County</v>
      </c>
      <c r="B587" s="195" t="s">
        <v>1307</v>
      </c>
      <c r="C587">
        <v>200</v>
      </c>
      <c r="D587">
        <v>179</v>
      </c>
      <c r="E587">
        <v>312</v>
      </c>
      <c r="F587">
        <v>42</v>
      </c>
      <c r="G587">
        <v>29</v>
      </c>
      <c r="H587">
        <v>0</v>
      </c>
      <c r="I587">
        <v>10</v>
      </c>
      <c r="J587">
        <v>0</v>
      </c>
      <c r="K587">
        <v>37974</v>
      </c>
    </row>
    <row r="588" spans="1:11" x14ac:dyDescent="0.3">
      <c r="B588" s="73"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9" customWidth="1"/>
    <col min="9" max="9" width="92.6640625" style="42" customWidth="1"/>
  </cols>
  <sheetData>
    <row r="1" spans="1:10" s="47" customFormat="1" ht="29.4" customHeight="1" x14ac:dyDescent="0.3">
      <c r="A1" s="341" t="s">
        <v>8</v>
      </c>
      <c r="B1" s="341"/>
      <c r="C1" s="341"/>
      <c r="D1" s="341"/>
      <c r="E1" s="341"/>
      <c r="F1" s="341"/>
      <c r="G1" s="341"/>
      <c r="H1" s="341"/>
      <c r="I1" s="341"/>
      <c r="J1" s="342" t="s">
        <v>185</v>
      </c>
    </row>
    <row r="2" spans="1:10" s="9" customFormat="1" x14ac:dyDescent="0.3">
      <c r="A2" s="343" t="s">
        <v>6</v>
      </c>
      <c r="B2" s="344"/>
      <c r="C2" s="344"/>
      <c r="D2" s="344"/>
      <c r="E2" s="344"/>
      <c r="F2" s="344"/>
      <c r="G2" s="344"/>
      <c r="H2" s="345"/>
      <c r="I2" s="99" t="s">
        <v>7</v>
      </c>
      <c r="J2" s="342"/>
    </row>
    <row r="3" spans="1:10" x14ac:dyDescent="0.3">
      <c r="A3" s="78" t="s">
        <v>0</v>
      </c>
      <c r="B3" s="78" t="str">
        <f>Overview!B2</f>
        <v>City of Selma</v>
      </c>
      <c r="C3" s="95"/>
      <c r="D3" s="95"/>
      <c r="E3" s="95"/>
      <c r="F3" s="95"/>
      <c r="G3" s="95"/>
      <c r="H3" s="270"/>
      <c r="I3" s="96"/>
      <c r="J3" s="342"/>
    </row>
    <row r="4" spans="1:10" x14ac:dyDescent="0.3">
      <c r="A4" s="78" t="s">
        <v>2</v>
      </c>
      <c r="B4" s="78" t="str">
        <f>Overview!B3</f>
        <v>Fresno County</v>
      </c>
      <c r="C4" s="95"/>
      <c r="D4" s="95"/>
      <c r="E4" s="95"/>
      <c r="F4" s="95"/>
      <c r="G4" s="95"/>
      <c r="H4" s="270"/>
      <c r="I4" s="96"/>
      <c r="J4" s="342"/>
    </row>
    <row r="6" spans="1:10" x14ac:dyDescent="0.3">
      <c r="A6" s="1" t="s">
        <v>186</v>
      </c>
      <c r="I6" s="156" t="s">
        <v>187</v>
      </c>
    </row>
    <row r="7" spans="1:10" ht="28.8" x14ac:dyDescent="0.3">
      <c r="A7" s="43" t="s">
        <v>188</v>
      </c>
      <c r="B7" s="39" t="str">
        <f>B3</f>
        <v>City of Selma</v>
      </c>
      <c r="C7" s="39" t="s">
        <v>1461</v>
      </c>
      <c r="D7" s="39" t="str">
        <f>B4</f>
        <v>Fresno County</v>
      </c>
      <c r="E7" s="39" t="s">
        <v>2469</v>
      </c>
      <c r="F7" s="39" t="s">
        <v>189</v>
      </c>
    </row>
    <row r="8" spans="1:10" x14ac:dyDescent="0.3">
      <c r="A8" s="44" t="s">
        <v>190</v>
      </c>
      <c r="B8" s="45">
        <f>'Ref. ACS-5-YR'!H65</f>
        <v>24405</v>
      </c>
      <c r="C8" s="46">
        <f>B8/D8</f>
        <v>2.4646436491874403E-2</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71"/>
      <c r="I12" s="37"/>
    </row>
    <row r="13" spans="1:10" x14ac:dyDescent="0.3">
      <c r="A13" s="13" t="s">
        <v>186</v>
      </c>
      <c r="B13" s="16">
        <f>'Ref. DC-1980'!B5</f>
        <v>10942</v>
      </c>
      <c r="C13" s="16">
        <f>'Ref. DC-1990'!B5</f>
        <v>14757</v>
      </c>
      <c r="D13" s="16">
        <f>'Ref. DC-2000'!B5</f>
        <v>19444</v>
      </c>
      <c r="E13" s="16">
        <f>'Ref. DC-2010'!B8</f>
        <v>23219</v>
      </c>
      <c r="F13" s="16">
        <f>'Ref. DC-2020'!B11</f>
        <v>24674</v>
      </c>
      <c r="H13" s="272"/>
      <c r="I13" s="37"/>
    </row>
    <row r="14" spans="1:10" x14ac:dyDescent="0.3">
      <c r="A14" s="13" t="s">
        <v>193</v>
      </c>
      <c r="B14" s="20"/>
      <c r="C14" s="30">
        <f>(C13-B13)/B13</f>
        <v>0.34865655273259</v>
      </c>
      <c r="D14" s="30">
        <f t="shared" ref="D14:F14" si="0">(D13-C13)/C13</f>
        <v>0.317611980754896</v>
      </c>
      <c r="E14" s="30">
        <f t="shared" si="0"/>
        <v>0.19414729479530959</v>
      </c>
      <c r="F14" s="30">
        <f t="shared" si="0"/>
        <v>6.2664197424523019E-2</v>
      </c>
      <c r="H14" s="273"/>
      <c r="I14" s="37"/>
    </row>
    <row r="15" spans="1:10" x14ac:dyDescent="0.3">
      <c r="A15" s="49" t="s">
        <v>2553</v>
      </c>
      <c r="I15" s="37"/>
    </row>
    <row r="16" spans="1:10" x14ac:dyDescent="0.3">
      <c r="A16" s="47"/>
      <c r="H16" s="273"/>
      <c r="I16" s="37"/>
    </row>
    <row r="17" spans="1:9" x14ac:dyDescent="0.3">
      <c r="A17" s="47"/>
      <c r="H17" s="273"/>
      <c r="I17" s="37"/>
    </row>
    <row r="18" spans="1:9" x14ac:dyDescent="0.3">
      <c r="A18" s="47"/>
      <c r="H18" s="273"/>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7"/>
    </row>
    <row r="23" spans="1:9" ht="28.8" x14ac:dyDescent="0.3">
      <c r="A23" s="48" t="s">
        <v>188</v>
      </c>
      <c r="B23" s="51" t="str">
        <f>B3</f>
        <v>City of Selma</v>
      </c>
      <c r="C23" s="51" t="s">
        <v>195</v>
      </c>
      <c r="D23" s="51" t="str">
        <f>B4</f>
        <v>Fresno County</v>
      </c>
      <c r="E23" s="51" t="s">
        <v>195</v>
      </c>
      <c r="F23" s="51" t="s">
        <v>189</v>
      </c>
      <c r="G23" s="51" t="s">
        <v>195</v>
      </c>
      <c r="H23" s="274"/>
      <c r="I23" s="26"/>
    </row>
    <row r="24" spans="1:9" x14ac:dyDescent="0.3">
      <c r="A24" s="13" t="s">
        <v>196</v>
      </c>
      <c r="B24" s="16">
        <f>B8</f>
        <v>24405</v>
      </c>
      <c r="C24" s="53"/>
      <c r="D24" s="16">
        <f>D8</f>
        <v>990204</v>
      </c>
      <c r="E24" s="53"/>
      <c r="F24" s="16">
        <f>F8</f>
        <v>39346023</v>
      </c>
      <c r="G24" s="53"/>
      <c r="H24" s="275"/>
      <c r="I24" s="37"/>
    </row>
    <row r="25" spans="1:9" x14ac:dyDescent="0.3">
      <c r="A25" s="13" t="s">
        <v>197</v>
      </c>
      <c r="B25" s="16">
        <f>'Ref. ACS-5-YR'!H8</f>
        <v>12418</v>
      </c>
      <c r="C25" s="53">
        <f>'Ref. ACS-5-YR'!I8</f>
        <v>0.50883015775455853</v>
      </c>
      <c r="D25" s="16">
        <f>'Ref. ACS-5-YR'!R8</f>
        <v>494056</v>
      </c>
      <c r="E25" s="53">
        <f>'Ref. ACS-5-YR'!S8</f>
        <v>0.499</v>
      </c>
      <c r="F25" s="16">
        <f>'Ref. ACS-5-YR'!AB8</f>
        <v>19562882</v>
      </c>
      <c r="G25" s="53">
        <f>'Ref. ACS-5-YR'!AC8</f>
        <v>0.497</v>
      </c>
      <c r="H25" s="275"/>
      <c r="I25" s="37"/>
    </row>
    <row r="26" spans="1:9" x14ac:dyDescent="0.3">
      <c r="A26" s="13" t="s">
        <v>198</v>
      </c>
      <c r="B26" s="16">
        <f>'Ref. ACS-5-YR'!H9</f>
        <v>927</v>
      </c>
      <c r="C26" s="53">
        <f>'Ref. ACS-5-YR'!I9</f>
        <v>3.7984019668100798E-2</v>
      </c>
      <c r="D26" s="16">
        <f>'Ref. ACS-5-YR'!R9</f>
        <v>38986</v>
      </c>
      <c r="E26" s="53">
        <f>'Ref. ACS-5-YR'!S9</f>
        <v>3.9E-2</v>
      </c>
      <c r="F26" s="16">
        <f>'Ref. ACS-5-YR'!AB9</f>
        <v>1233088</v>
      </c>
      <c r="G26" s="53">
        <f>'Ref. ACS-5-YR'!AC9</f>
        <v>3.1E-2</v>
      </c>
      <c r="H26" s="275"/>
      <c r="I26" s="37"/>
    </row>
    <row r="27" spans="1:9" x14ac:dyDescent="0.3">
      <c r="A27" s="13" t="s">
        <v>199</v>
      </c>
      <c r="B27" s="16">
        <f>'Ref. ACS-5-YR'!H10</f>
        <v>903</v>
      </c>
      <c r="C27" s="53">
        <f>'Ref. ACS-5-YR'!I10</f>
        <v>3.7000614628149971E-2</v>
      </c>
      <c r="D27" s="16">
        <f>'Ref. ACS-5-YR'!R10</f>
        <v>39571</v>
      </c>
      <c r="E27" s="53">
        <f>'Ref. ACS-5-YR'!S10</f>
        <v>0.04</v>
      </c>
      <c r="F27" s="16">
        <f>'Ref. ACS-5-YR'!AB10</f>
        <v>1242495</v>
      </c>
      <c r="G27" s="53">
        <f>'Ref. ACS-5-YR'!AC10</f>
        <v>3.2000000000000001E-2</v>
      </c>
      <c r="H27" s="275"/>
    </row>
    <row r="28" spans="1:9" x14ac:dyDescent="0.3">
      <c r="A28" s="13" t="s">
        <v>200</v>
      </c>
      <c r="B28" s="16">
        <f>'Ref. ACS-5-YR'!H11</f>
        <v>1241</v>
      </c>
      <c r="C28" s="53">
        <f>'Ref. ACS-5-YR'!I11</f>
        <v>5.0850235607457488E-2</v>
      </c>
      <c r="D28" s="16">
        <f>'Ref. ACS-5-YR'!R11</f>
        <v>42254</v>
      </c>
      <c r="E28" s="53">
        <f>'Ref. ACS-5-YR'!S11</f>
        <v>4.2999999999999997E-2</v>
      </c>
      <c r="F28" s="16">
        <f>'Ref. ACS-5-YR'!AB11</f>
        <v>1328272</v>
      </c>
      <c r="G28" s="53">
        <f>'Ref. ACS-5-YR'!AC11</f>
        <v>3.4000000000000002E-2</v>
      </c>
      <c r="H28" s="275"/>
    </row>
    <row r="29" spans="1:9" x14ac:dyDescent="0.3">
      <c r="A29" s="13" t="s">
        <v>201</v>
      </c>
      <c r="B29" s="16">
        <f>'Ref. ACS-5-YR'!H12</f>
        <v>581</v>
      </c>
      <c r="C29" s="53">
        <f>'Ref. ACS-5-YR'!I12</f>
        <v>2.3806597008809671E-2</v>
      </c>
      <c r="D29" s="16">
        <f>'Ref. ACS-5-YR'!R12</f>
        <v>22803</v>
      </c>
      <c r="E29" s="53">
        <f>'Ref. ACS-5-YR'!S12</f>
        <v>2.3E-2</v>
      </c>
      <c r="F29" s="16">
        <f>'Ref. ACS-5-YR'!AB12</f>
        <v>774841</v>
      </c>
      <c r="G29" s="53">
        <f>'Ref. ACS-5-YR'!AC12</f>
        <v>0.02</v>
      </c>
      <c r="H29" s="275"/>
      <c r="I29" s="37"/>
    </row>
    <row r="30" spans="1:9" x14ac:dyDescent="0.3">
      <c r="A30" s="13" t="s">
        <v>202</v>
      </c>
      <c r="B30" s="16">
        <f>'Ref. ACS-5-YR'!H13</f>
        <v>323</v>
      </c>
      <c r="C30" s="53">
        <f>'Ref. ACS-5-YR'!I13</f>
        <v>1.323499282933825E-2</v>
      </c>
      <c r="D30" s="16">
        <f>'Ref. ACS-5-YR'!R13</f>
        <v>13806</v>
      </c>
      <c r="E30" s="53">
        <f>'Ref. ACS-5-YR'!S13</f>
        <v>1.4E-2</v>
      </c>
      <c r="F30" s="16">
        <f>'Ref. ACS-5-YR'!AB13</f>
        <v>525740</v>
      </c>
      <c r="G30" s="53">
        <f>'Ref. ACS-5-YR'!AC13</f>
        <v>1.2999999999999999E-2</v>
      </c>
      <c r="H30" s="275"/>
      <c r="I30" s="37"/>
    </row>
    <row r="31" spans="1:9" x14ac:dyDescent="0.3">
      <c r="A31" s="13" t="s">
        <v>203</v>
      </c>
      <c r="B31" s="16">
        <f>'Ref. ACS-5-YR'!H14</f>
        <v>227</v>
      </c>
      <c r="C31" s="53">
        <f>'Ref. ACS-5-YR'!I14</f>
        <v>9.3013726695349314E-3</v>
      </c>
      <c r="D31" s="16">
        <f>'Ref. ACS-5-YR'!R14</f>
        <v>8176</v>
      </c>
      <c r="E31" s="53">
        <f>'Ref. ACS-5-YR'!S14</f>
        <v>8.0000000000000002E-3</v>
      </c>
      <c r="F31" s="16">
        <f>'Ref. ACS-5-YR'!AB14</f>
        <v>285907</v>
      </c>
      <c r="G31" s="53">
        <f>'Ref. ACS-5-YR'!AC14</f>
        <v>7.0000000000000001E-3</v>
      </c>
      <c r="H31" s="275"/>
      <c r="I31" s="37"/>
    </row>
    <row r="32" spans="1:9" x14ac:dyDescent="0.3">
      <c r="A32" s="13" t="s">
        <v>204</v>
      </c>
      <c r="B32" s="16">
        <f>'Ref. ACS-5-YR'!H15</f>
        <v>182</v>
      </c>
      <c r="C32" s="53">
        <f>'Ref. ACS-5-YR'!I15</f>
        <v>7.4574882196271255E-3</v>
      </c>
      <c r="D32" s="16">
        <f>'Ref. ACS-5-YR'!R15</f>
        <v>7500</v>
      </c>
      <c r="E32" s="53">
        <f>'Ref. ACS-5-YR'!S15</f>
        <v>8.0000000000000002E-3</v>
      </c>
      <c r="F32" s="16">
        <f>'Ref. ACS-5-YR'!AB15</f>
        <v>281350</v>
      </c>
      <c r="G32" s="53">
        <f>'Ref. ACS-5-YR'!AC15</f>
        <v>7.0000000000000001E-3</v>
      </c>
      <c r="H32" s="275"/>
      <c r="I32" s="37"/>
    </row>
    <row r="33" spans="1:9" x14ac:dyDescent="0.3">
      <c r="A33" s="13" t="s">
        <v>205</v>
      </c>
      <c r="B33" s="16">
        <f>'Ref. ACS-5-YR'!H16</f>
        <v>739</v>
      </c>
      <c r="C33" s="53">
        <f>'Ref. ACS-5-YR'!I16</f>
        <v>3.0280680188485967E-2</v>
      </c>
      <c r="D33" s="16">
        <f>'Ref. ACS-5-YR'!R16</f>
        <v>20419</v>
      </c>
      <c r="E33" s="53">
        <f>'Ref. ACS-5-YR'!S16</f>
        <v>2.1000000000000001E-2</v>
      </c>
      <c r="F33" s="16">
        <f>'Ref. ACS-5-YR'!AB16</f>
        <v>821103</v>
      </c>
      <c r="G33" s="53">
        <f>'Ref. ACS-5-YR'!AC16</f>
        <v>2.1000000000000001E-2</v>
      </c>
      <c r="H33" s="275"/>
      <c r="I33" s="37"/>
    </row>
    <row r="34" spans="1:9" x14ac:dyDescent="0.3">
      <c r="A34" s="13" t="s">
        <v>206</v>
      </c>
      <c r="B34" s="16">
        <f>'Ref. ACS-5-YR'!H17</f>
        <v>1450</v>
      </c>
      <c r="C34" s="53">
        <f>'Ref. ACS-5-YR'!I17</f>
        <v>5.9414054497029301E-2</v>
      </c>
      <c r="D34" s="16">
        <f>'Ref. ACS-5-YR'!R17</f>
        <v>40817</v>
      </c>
      <c r="E34" s="53">
        <f>'Ref. ACS-5-YR'!S17</f>
        <v>4.1000000000000002E-2</v>
      </c>
      <c r="F34" s="16">
        <f>'Ref. ACS-5-YR'!AB17</f>
        <v>1594429</v>
      </c>
      <c r="G34" s="53">
        <f>'Ref. ACS-5-YR'!AC17</f>
        <v>4.1000000000000002E-2</v>
      </c>
      <c r="H34" s="275"/>
      <c r="I34" s="37"/>
    </row>
    <row r="35" spans="1:9" x14ac:dyDescent="0.3">
      <c r="A35" s="13" t="s">
        <v>207</v>
      </c>
      <c r="B35" s="16">
        <f>'Ref. ACS-5-YR'!H18</f>
        <v>565</v>
      </c>
      <c r="C35" s="53">
        <f>'Ref. ACS-5-YR'!I18</f>
        <v>2.315099364884245E-2</v>
      </c>
      <c r="D35" s="16">
        <f>'Ref. ACS-5-YR'!R18</f>
        <v>37161</v>
      </c>
      <c r="E35" s="53">
        <f>'Ref. ACS-5-YR'!S18</f>
        <v>3.7999999999999999E-2</v>
      </c>
      <c r="F35" s="16">
        <f>'Ref. ACS-5-YR'!AB18</f>
        <v>1505530</v>
      </c>
      <c r="G35" s="53">
        <f>'Ref. ACS-5-YR'!AC18</f>
        <v>3.7999999999999999E-2</v>
      </c>
      <c r="H35" s="275"/>
      <c r="I35" s="37"/>
    </row>
    <row r="36" spans="1:9" x14ac:dyDescent="0.3">
      <c r="A36" s="13" t="s">
        <v>208</v>
      </c>
      <c r="B36" s="16">
        <f>'Ref. ACS-5-YR'!H19</f>
        <v>784</v>
      </c>
      <c r="C36" s="53">
        <f>'Ref. ACS-5-YR'!I19</f>
        <v>3.212456463839377E-2</v>
      </c>
      <c r="D36" s="16">
        <f>'Ref. ACS-5-YR'!R19</f>
        <v>33818</v>
      </c>
      <c r="E36" s="53">
        <f>'Ref. ACS-5-YR'!S19</f>
        <v>3.4000000000000002E-2</v>
      </c>
      <c r="F36" s="16">
        <f>'Ref. ACS-5-YR'!AB19</f>
        <v>1377089</v>
      </c>
      <c r="G36" s="53">
        <f>'Ref. ACS-5-YR'!AC19</f>
        <v>3.5000000000000003E-2</v>
      </c>
      <c r="H36" s="275"/>
      <c r="I36" s="37"/>
    </row>
    <row r="37" spans="1:9" x14ac:dyDescent="0.3">
      <c r="A37" s="13" t="s">
        <v>209</v>
      </c>
      <c r="B37" s="16">
        <f>'Ref. ACS-5-YR'!H20</f>
        <v>980</v>
      </c>
      <c r="C37" s="53">
        <f>'Ref. ACS-5-YR'!I20</f>
        <v>4.0155705797992214E-2</v>
      </c>
      <c r="D37" s="16">
        <f>'Ref. ACS-5-YR'!R20</f>
        <v>29438</v>
      </c>
      <c r="E37" s="53">
        <f>'Ref. ACS-5-YR'!S20</f>
        <v>0.03</v>
      </c>
      <c r="F37" s="16">
        <f>'Ref. ACS-5-YR'!AB20</f>
        <v>1265725</v>
      </c>
      <c r="G37" s="53">
        <f>'Ref. ACS-5-YR'!AC20</f>
        <v>3.2000000000000001E-2</v>
      </c>
      <c r="H37" s="275"/>
      <c r="I37" s="37"/>
    </row>
    <row r="38" spans="1:9" x14ac:dyDescent="0.3">
      <c r="A38" s="13" t="s">
        <v>210</v>
      </c>
      <c r="B38" s="16">
        <f>'Ref. ACS-5-YR'!H21</f>
        <v>891</v>
      </c>
      <c r="C38" s="53">
        <f>'Ref. ACS-5-YR'!I21</f>
        <v>3.6508912108174557E-2</v>
      </c>
      <c r="D38" s="16">
        <f>'Ref. ACS-5-YR'!R21</f>
        <v>27841</v>
      </c>
      <c r="E38" s="53">
        <f>'Ref. ACS-5-YR'!S21</f>
        <v>2.8000000000000001E-2</v>
      </c>
      <c r="F38" s="16">
        <f>'Ref. ACS-5-YR'!AB21</f>
        <v>1264479</v>
      </c>
      <c r="G38" s="53">
        <f>'Ref. ACS-5-YR'!AC21</f>
        <v>3.2000000000000001E-2</v>
      </c>
      <c r="H38" s="275"/>
      <c r="I38" s="37"/>
    </row>
    <row r="39" spans="1:9" x14ac:dyDescent="0.3">
      <c r="A39" s="13" t="s">
        <v>211</v>
      </c>
      <c r="B39" s="16">
        <f>'Ref. ACS-5-YR'!H22</f>
        <v>614</v>
      </c>
      <c r="C39" s="53">
        <f>'Ref. ACS-5-YR'!I22</f>
        <v>2.5158778938742059E-2</v>
      </c>
      <c r="D39" s="16">
        <f>'Ref. ACS-5-YR'!R22</f>
        <v>27221</v>
      </c>
      <c r="E39" s="53">
        <f>'Ref. ACS-5-YR'!S22</f>
        <v>2.7E-2</v>
      </c>
      <c r="F39" s="16">
        <f>'Ref. ACS-5-YR'!AB22</f>
        <v>1245267</v>
      </c>
      <c r="G39" s="53">
        <f>'Ref. ACS-5-YR'!AC22</f>
        <v>3.2000000000000001E-2</v>
      </c>
      <c r="H39" s="275"/>
      <c r="I39" s="37"/>
    </row>
    <row r="40" spans="1:9" x14ac:dyDescent="0.3">
      <c r="A40" s="13" t="s">
        <v>212</v>
      </c>
      <c r="B40" s="16">
        <f>'Ref. ACS-5-YR'!H23</f>
        <v>496</v>
      </c>
      <c r="C40" s="53">
        <f>'Ref. ACS-5-YR'!I23</f>
        <v>2.0323704158983814E-2</v>
      </c>
      <c r="D40" s="16">
        <f>'Ref. ACS-5-YR'!R23</f>
        <v>26283</v>
      </c>
      <c r="E40" s="53">
        <f>'Ref. ACS-5-YR'!S23</f>
        <v>2.7E-2</v>
      </c>
      <c r="F40" s="16">
        <f>'Ref. ACS-5-YR'!AB23</f>
        <v>1216743</v>
      </c>
      <c r="G40" s="53">
        <f>'Ref. ACS-5-YR'!AC23</f>
        <v>3.1E-2</v>
      </c>
      <c r="H40" s="275"/>
      <c r="I40" s="37"/>
    </row>
    <row r="41" spans="1:9" x14ac:dyDescent="0.3">
      <c r="A41" s="13" t="s">
        <v>213</v>
      </c>
      <c r="B41" s="16">
        <f>'Ref. ACS-5-YR'!H24</f>
        <v>287</v>
      </c>
      <c r="C41" s="53">
        <f>'Ref. ACS-5-YR'!I24</f>
        <v>1.1759885269412006E-2</v>
      </c>
      <c r="D41" s="16">
        <f>'Ref. ACS-5-YR'!R24</f>
        <v>10702</v>
      </c>
      <c r="E41" s="53">
        <f>'Ref. ACS-5-YR'!S24</f>
        <v>1.0999999999999999E-2</v>
      </c>
      <c r="F41" s="16">
        <f>'Ref. ACS-5-YR'!AB24</f>
        <v>470895</v>
      </c>
      <c r="G41" s="53">
        <f>'Ref. ACS-5-YR'!AC24</f>
        <v>1.2E-2</v>
      </c>
      <c r="H41" s="275"/>
      <c r="I41" s="37"/>
    </row>
    <row r="42" spans="1:9" x14ac:dyDescent="0.3">
      <c r="A42" s="13" t="s">
        <v>214</v>
      </c>
      <c r="B42" s="16">
        <f>'Ref. ACS-5-YR'!H25</f>
        <v>274</v>
      </c>
      <c r="C42" s="53">
        <f>'Ref. ACS-5-YR'!I25</f>
        <v>1.1227207539438639E-2</v>
      </c>
      <c r="D42" s="16">
        <f>'Ref. ACS-5-YR'!R25</f>
        <v>13099</v>
      </c>
      <c r="E42" s="53">
        <f>'Ref. ACS-5-YR'!S25</f>
        <v>1.2999999999999999E-2</v>
      </c>
      <c r="F42" s="16">
        <f>'Ref. ACS-5-YR'!AB25</f>
        <v>618484</v>
      </c>
      <c r="G42" s="53">
        <f>'Ref. ACS-5-YR'!AC25</f>
        <v>1.6E-2</v>
      </c>
      <c r="H42" s="275"/>
      <c r="I42" s="37"/>
    </row>
    <row r="43" spans="1:9" x14ac:dyDescent="0.3">
      <c r="A43" s="13" t="s">
        <v>215</v>
      </c>
      <c r="B43" s="16">
        <f>'Ref. ACS-5-YR'!H26</f>
        <v>145</v>
      </c>
      <c r="C43" s="53">
        <f>'Ref. ACS-5-YR'!I26</f>
        <v>5.9414054497029297E-3</v>
      </c>
      <c r="D43" s="16">
        <f>'Ref. ACS-5-YR'!R26</f>
        <v>8604</v>
      </c>
      <c r="E43" s="53">
        <f>'Ref. ACS-5-YR'!S26</f>
        <v>8.9999999999999993E-3</v>
      </c>
      <c r="F43" s="16">
        <f>'Ref. ACS-5-YR'!AB26</f>
        <v>378972</v>
      </c>
      <c r="G43" s="53">
        <f>'Ref. ACS-5-YR'!AC26</f>
        <v>0.01</v>
      </c>
      <c r="H43" s="275"/>
      <c r="I43" s="37"/>
    </row>
    <row r="44" spans="1:9" x14ac:dyDescent="0.3">
      <c r="A44" s="13" t="s">
        <v>216</v>
      </c>
      <c r="B44" s="16">
        <f>'Ref. ACS-5-YR'!H27</f>
        <v>196</v>
      </c>
      <c r="C44" s="53">
        <f>'Ref. ACS-5-YR'!I27</f>
        <v>8.0311411595984424E-3</v>
      </c>
      <c r="D44" s="16">
        <f>'Ref. ACS-5-YR'!R27</f>
        <v>10873</v>
      </c>
      <c r="E44" s="53">
        <f>'Ref. ACS-5-YR'!S27</f>
        <v>1.0999999999999999E-2</v>
      </c>
      <c r="F44" s="16">
        <f>'Ref. ACS-5-YR'!AB27</f>
        <v>499096</v>
      </c>
      <c r="G44" s="53">
        <f>'Ref. ACS-5-YR'!AC27</f>
        <v>1.2999999999999999E-2</v>
      </c>
      <c r="H44" s="275"/>
      <c r="I44" s="37"/>
    </row>
    <row r="45" spans="1:9" x14ac:dyDescent="0.3">
      <c r="A45" s="13" t="s">
        <v>217</v>
      </c>
      <c r="B45" s="16">
        <f>'Ref. ACS-5-YR'!H28</f>
        <v>208</v>
      </c>
      <c r="C45" s="53">
        <f>'Ref. ACS-5-YR'!I28</f>
        <v>8.5228436795738577E-3</v>
      </c>
      <c r="D45" s="16">
        <f>'Ref. ACS-5-YR'!R28</f>
        <v>13945</v>
      </c>
      <c r="E45" s="53">
        <f>'Ref. ACS-5-YR'!S28</f>
        <v>1.4E-2</v>
      </c>
      <c r="F45" s="16">
        <f>'Ref. ACS-5-YR'!AB28</f>
        <v>643905</v>
      </c>
      <c r="G45" s="53">
        <f>'Ref. ACS-5-YR'!AC28</f>
        <v>1.6E-2</v>
      </c>
      <c r="H45" s="275"/>
      <c r="I45" s="37"/>
    </row>
    <row r="46" spans="1:9" x14ac:dyDescent="0.3">
      <c r="A46" s="13" t="s">
        <v>218</v>
      </c>
      <c r="B46" s="16">
        <f>'Ref. ACS-5-YR'!H29</f>
        <v>167</v>
      </c>
      <c r="C46" s="53">
        <f>'Ref. ACS-5-YR'!I29</f>
        <v>6.8428600696578568E-3</v>
      </c>
      <c r="D46" s="16">
        <f>'Ref. ACS-5-YR'!R29</f>
        <v>8895</v>
      </c>
      <c r="E46" s="53">
        <f>'Ref. ACS-5-YR'!S29</f>
        <v>8.9999999999999993E-3</v>
      </c>
      <c r="F46" s="16">
        <f>'Ref. ACS-5-YR'!AB29</f>
        <v>427222</v>
      </c>
      <c r="G46" s="53">
        <f>'Ref. ACS-5-YR'!AC29</f>
        <v>1.0999999999999999E-2</v>
      </c>
      <c r="H46" s="275"/>
      <c r="I46" s="37"/>
    </row>
    <row r="47" spans="1:9" x14ac:dyDescent="0.3">
      <c r="A47" s="13" t="s">
        <v>219</v>
      </c>
      <c r="B47" s="16">
        <f>'Ref. ACS-5-YR'!H30</f>
        <v>94</v>
      </c>
      <c r="C47" s="53">
        <f>'Ref. ACS-5-YR'!I30</f>
        <v>3.8516697398074166E-3</v>
      </c>
      <c r="D47" s="16">
        <f>'Ref. ACS-5-YR'!R30</f>
        <v>5819</v>
      </c>
      <c r="E47" s="53">
        <f>'Ref. ACS-5-YR'!S30</f>
        <v>6.0000000000000001E-3</v>
      </c>
      <c r="F47" s="16">
        <f>'Ref. ACS-5-YR'!AB30</f>
        <v>278926</v>
      </c>
      <c r="G47" s="53">
        <f>'Ref. ACS-5-YR'!AC30</f>
        <v>7.0000000000000001E-3</v>
      </c>
      <c r="H47" s="275"/>
      <c r="I47" s="37"/>
    </row>
    <row r="48" spans="1:9" x14ac:dyDescent="0.3">
      <c r="A48" s="13" t="s">
        <v>220</v>
      </c>
      <c r="B48" s="16">
        <f>'Ref. ACS-5-YR'!H31</f>
        <v>144</v>
      </c>
      <c r="C48" s="53">
        <f>'Ref. ACS-5-YR'!I31</f>
        <v>5.9004302397049789E-3</v>
      </c>
      <c r="D48" s="16">
        <f>'Ref. ACS-5-YR'!R31</f>
        <v>6025</v>
      </c>
      <c r="E48" s="53">
        <f>'Ref. ACS-5-YR'!S31</f>
        <v>6.0000000000000001E-3</v>
      </c>
      <c r="F48" s="16">
        <f>'Ref. ACS-5-YR'!AB31</f>
        <v>283324</v>
      </c>
      <c r="G48" s="53">
        <f>'Ref. ACS-5-YR'!AC31</f>
        <v>7.0000000000000001E-3</v>
      </c>
      <c r="H48" s="275"/>
      <c r="I48" s="37"/>
    </row>
    <row r="49" spans="1:9" x14ac:dyDescent="0.3">
      <c r="A49" s="13" t="s">
        <v>221</v>
      </c>
      <c r="B49" s="16">
        <f>'Ref. ACS-5-YR'!H32</f>
        <v>11987</v>
      </c>
      <c r="C49" s="53">
        <f>'Ref. ACS-5-YR'!I32</f>
        <v>0.49116984224544152</v>
      </c>
      <c r="D49" s="16">
        <f>'Ref. ACS-5-YR'!R32</f>
        <v>496148</v>
      </c>
      <c r="E49" s="53">
        <f>'Ref. ACS-5-YR'!S32</f>
        <v>0.501</v>
      </c>
      <c r="F49" s="16">
        <f>'Ref. ACS-5-YR'!AB32</f>
        <v>19783141</v>
      </c>
      <c r="G49" s="53">
        <f>'Ref. ACS-5-YR'!AC32</f>
        <v>0.503</v>
      </c>
      <c r="H49" s="275"/>
      <c r="I49" s="37"/>
    </row>
    <row r="50" spans="1:9" x14ac:dyDescent="0.3">
      <c r="A50" s="13" t="s">
        <v>198</v>
      </c>
      <c r="B50" s="16">
        <f>'Ref. ACS-5-YR'!H33</f>
        <v>711</v>
      </c>
      <c r="C50" s="53">
        <f>'Ref. ACS-5-YR'!I33</f>
        <v>2.913337430854333E-2</v>
      </c>
      <c r="D50" s="16">
        <f>'Ref. ACS-5-YR'!R33</f>
        <v>37378</v>
      </c>
      <c r="E50" s="53">
        <f>'Ref. ACS-5-YR'!S33</f>
        <v>3.7999999999999999E-2</v>
      </c>
      <c r="F50" s="16">
        <f>'Ref. ACS-5-YR'!AB33</f>
        <v>1175994</v>
      </c>
      <c r="G50" s="53">
        <f>'Ref. ACS-5-YR'!AC33</f>
        <v>0.03</v>
      </c>
      <c r="H50" s="275"/>
      <c r="I50" s="37"/>
    </row>
    <row r="51" spans="1:9" x14ac:dyDescent="0.3">
      <c r="A51" s="13" t="s">
        <v>199</v>
      </c>
      <c r="B51" s="16">
        <f>'Ref. ACS-5-YR'!H34</f>
        <v>1165</v>
      </c>
      <c r="C51" s="53">
        <f>'Ref. ACS-5-YR'!I34</f>
        <v>4.7736119647613193E-2</v>
      </c>
      <c r="D51" s="16">
        <f>'Ref. ACS-5-YR'!R34</f>
        <v>38859</v>
      </c>
      <c r="E51" s="53">
        <f>'Ref. ACS-5-YR'!S34</f>
        <v>3.9E-2</v>
      </c>
      <c r="F51" s="16">
        <f>'Ref. ACS-5-YR'!AB34</f>
        <v>1189152</v>
      </c>
      <c r="G51" s="53">
        <f>'Ref. ACS-5-YR'!AC34</f>
        <v>0.03</v>
      </c>
      <c r="H51" s="275"/>
      <c r="I51" s="37"/>
    </row>
    <row r="52" spans="1:9" x14ac:dyDescent="0.3">
      <c r="A52" s="13" t="s">
        <v>200</v>
      </c>
      <c r="B52" s="16">
        <f>'Ref. ACS-5-YR'!H35</f>
        <v>870</v>
      </c>
      <c r="C52" s="53">
        <f>'Ref. ACS-5-YR'!I35</f>
        <v>3.5648432698217582E-2</v>
      </c>
      <c r="D52" s="16">
        <f>'Ref. ACS-5-YR'!R35</f>
        <v>39383</v>
      </c>
      <c r="E52" s="53">
        <f>'Ref. ACS-5-YR'!S35</f>
        <v>0.04</v>
      </c>
      <c r="F52" s="16">
        <f>'Ref. ACS-5-YR'!AB35</f>
        <v>1269171</v>
      </c>
      <c r="G52" s="53">
        <f>'Ref. ACS-5-YR'!AC35</f>
        <v>3.2000000000000001E-2</v>
      </c>
      <c r="H52" s="275"/>
      <c r="I52" s="37"/>
    </row>
    <row r="53" spans="1:9" x14ac:dyDescent="0.3">
      <c r="A53" s="13" t="s">
        <v>201</v>
      </c>
      <c r="B53" s="16">
        <f>'Ref. ACS-5-YR'!H36</f>
        <v>692</v>
      </c>
      <c r="C53" s="53">
        <f>'Ref. ACS-5-YR'!I36</f>
        <v>2.8354845318582258E-2</v>
      </c>
      <c r="D53" s="16">
        <f>'Ref. ACS-5-YR'!R36</f>
        <v>22157</v>
      </c>
      <c r="E53" s="53">
        <f>'Ref. ACS-5-YR'!S36</f>
        <v>2.1999999999999999E-2</v>
      </c>
      <c r="F53" s="16">
        <f>'Ref. ACS-5-YR'!AB36</f>
        <v>743628</v>
      </c>
      <c r="G53" s="53">
        <f>'Ref. ACS-5-YR'!AC36</f>
        <v>1.9E-2</v>
      </c>
      <c r="H53" s="275"/>
      <c r="I53" s="37"/>
    </row>
    <row r="54" spans="1:9" x14ac:dyDescent="0.3">
      <c r="A54" s="13" t="s">
        <v>202</v>
      </c>
      <c r="B54" s="16">
        <f>'Ref. ACS-5-YR'!H37</f>
        <v>283</v>
      </c>
      <c r="C54" s="53">
        <f>'Ref. ACS-5-YR'!I37</f>
        <v>1.1595984429420201E-2</v>
      </c>
      <c r="D54" s="16">
        <f>'Ref. ACS-5-YR'!R37</f>
        <v>13328</v>
      </c>
      <c r="E54" s="53">
        <f>'Ref. ACS-5-YR'!S37</f>
        <v>1.2999999999999999E-2</v>
      </c>
      <c r="F54" s="16">
        <f>'Ref. ACS-5-YR'!AB37</f>
        <v>503863</v>
      </c>
      <c r="G54" s="53">
        <f>'Ref. ACS-5-YR'!AC37</f>
        <v>1.2999999999999999E-2</v>
      </c>
      <c r="H54" s="275"/>
      <c r="I54" s="37"/>
    </row>
    <row r="55" spans="1:9" x14ac:dyDescent="0.3">
      <c r="A55" s="13" t="s">
        <v>203</v>
      </c>
      <c r="B55" s="16">
        <f>'Ref. ACS-5-YR'!H38</f>
        <v>353</v>
      </c>
      <c r="C55" s="53">
        <f>'Ref. ACS-5-YR'!I38</f>
        <v>1.4464249129276787E-2</v>
      </c>
      <c r="D55" s="16">
        <f>'Ref. ACS-5-YR'!R38</f>
        <v>7307</v>
      </c>
      <c r="E55" s="53">
        <f>'Ref. ACS-5-YR'!S38</f>
        <v>7.0000000000000001E-3</v>
      </c>
      <c r="F55" s="16">
        <f>'Ref. ACS-5-YR'!AB38</f>
        <v>259140</v>
      </c>
      <c r="G55" s="53">
        <f>'Ref. ACS-5-YR'!AC38</f>
        <v>7.0000000000000001E-3</v>
      </c>
      <c r="H55" s="275"/>
      <c r="I55" s="37"/>
    </row>
    <row r="56" spans="1:9" x14ac:dyDescent="0.3">
      <c r="A56" s="13" t="s">
        <v>204</v>
      </c>
      <c r="B56" s="16">
        <f>'Ref. ACS-5-YR'!H39</f>
        <v>210</v>
      </c>
      <c r="C56" s="53">
        <f>'Ref. ACS-5-YR'!I39</f>
        <v>8.6047940995697611E-3</v>
      </c>
      <c r="D56" s="16">
        <f>'Ref. ACS-5-YR'!R39</f>
        <v>7290</v>
      </c>
      <c r="E56" s="53">
        <f>'Ref. ACS-5-YR'!S39</f>
        <v>7.0000000000000001E-3</v>
      </c>
      <c r="F56" s="16">
        <f>'Ref. ACS-5-YR'!AB39</f>
        <v>259522</v>
      </c>
      <c r="G56" s="53">
        <f>'Ref. ACS-5-YR'!AC39</f>
        <v>7.0000000000000001E-3</v>
      </c>
      <c r="H56" s="275"/>
      <c r="I56" s="37"/>
    </row>
    <row r="57" spans="1:9" x14ac:dyDescent="0.3">
      <c r="A57" s="13" t="s">
        <v>205</v>
      </c>
      <c r="B57" s="16">
        <f>'Ref. ACS-5-YR'!H40</f>
        <v>306</v>
      </c>
      <c r="C57" s="53">
        <f>'Ref. ACS-5-YR'!I40</f>
        <v>1.253841425937308E-2</v>
      </c>
      <c r="D57" s="16">
        <f>'Ref. ACS-5-YR'!R40</f>
        <v>20060</v>
      </c>
      <c r="E57" s="53">
        <f>'Ref. ACS-5-YR'!S40</f>
        <v>0.02</v>
      </c>
      <c r="F57" s="16">
        <f>'Ref. ACS-5-YR'!AB40</f>
        <v>787614</v>
      </c>
      <c r="G57" s="53">
        <f>'Ref. ACS-5-YR'!AC40</f>
        <v>0.02</v>
      </c>
      <c r="H57" s="275"/>
      <c r="I57" s="37"/>
    </row>
    <row r="58" spans="1:9" x14ac:dyDescent="0.3">
      <c r="A58" s="13" t="s">
        <v>206</v>
      </c>
      <c r="B58" s="16">
        <f>'Ref. ACS-5-YR'!H41</f>
        <v>1050</v>
      </c>
      <c r="C58" s="53">
        <f>'Ref. ACS-5-YR'!I41</f>
        <v>4.3023970497848799E-2</v>
      </c>
      <c r="D58" s="16">
        <f>'Ref. ACS-5-YR'!R41</f>
        <v>38840</v>
      </c>
      <c r="E58" s="53">
        <f>'Ref. ACS-5-YR'!S41</f>
        <v>3.9E-2</v>
      </c>
      <c r="F58" s="16">
        <f>'Ref. ACS-5-YR'!AB41</f>
        <v>1489607</v>
      </c>
      <c r="G58" s="53">
        <f>'Ref. ACS-5-YR'!AC41</f>
        <v>3.7999999999999999E-2</v>
      </c>
      <c r="H58" s="275"/>
      <c r="I58" s="37"/>
    </row>
    <row r="59" spans="1:9" x14ac:dyDescent="0.3">
      <c r="A59" s="13" t="s">
        <v>207</v>
      </c>
      <c r="B59" s="16">
        <f>'Ref. ACS-5-YR'!H42</f>
        <v>559</v>
      </c>
      <c r="C59" s="53">
        <f>'Ref. ACS-5-YR'!I42</f>
        <v>2.2905142388854743E-2</v>
      </c>
      <c r="D59" s="16">
        <f>'Ref. ACS-5-YR'!R42</f>
        <v>35301</v>
      </c>
      <c r="E59" s="53">
        <f>'Ref. ACS-5-YR'!S42</f>
        <v>3.5999999999999997E-2</v>
      </c>
      <c r="F59" s="16">
        <f>'Ref. ACS-5-YR'!AB42</f>
        <v>1418347</v>
      </c>
      <c r="G59" s="53">
        <f>'Ref. ACS-5-YR'!AC42</f>
        <v>3.5999999999999997E-2</v>
      </c>
      <c r="H59" s="275"/>
      <c r="I59" s="37"/>
    </row>
    <row r="60" spans="1:9" x14ac:dyDescent="0.3">
      <c r="A60" s="13" t="s">
        <v>208</v>
      </c>
      <c r="B60" s="16">
        <f>'Ref. ACS-5-YR'!H43</f>
        <v>829</v>
      </c>
      <c r="C60" s="53">
        <f>'Ref. ACS-5-YR'!I43</f>
        <v>3.3968449088301579E-2</v>
      </c>
      <c r="D60" s="16">
        <f>'Ref. ACS-5-YR'!R43</f>
        <v>32176</v>
      </c>
      <c r="E60" s="53">
        <f>'Ref. ACS-5-YR'!S43</f>
        <v>3.2000000000000001E-2</v>
      </c>
      <c r="F60" s="16">
        <f>'Ref. ACS-5-YR'!AB43</f>
        <v>1333091</v>
      </c>
      <c r="G60" s="53">
        <f>'Ref. ACS-5-YR'!AC43</f>
        <v>3.4000000000000002E-2</v>
      </c>
      <c r="H60" s="275"/>
      <c r="I60" s="37"/>
    </row>
    <row r="61" spans="1:9" x14ac:dyDescent="0.3">
      <c r="A61" s="13" t="s">
        <v>209</v>
      </c>
      <c r="B61" s="16">
        <f>'Ref. ACS-5-YR'!H44</f>
        <v>795</v>
      </c>
      <c r="C61" s="53">
        <f>'Ref. ACS-5-YR'!I44</f>
        <v>3.2575291948371235E-2</v>
      </c>
      <c r="D61" s="16">
        <f>'Ref. ACS-5-YR'!R44</f>
        <v>29464</v>
      </c>
      <c r="E61" s="53">
        <f>'Ref. ACS-5-YR'!S44</f>
        <v>0.03</v>
      </c>
      <c r="F61" s="16">
        <f>'Ref. ACS-5-YR'!AB44</f>
        <v>1257998</v>
      </c>
      <c r="G61" s="53">
        <f>'Ref. ACS-5-YR'!AC44</f>
        <v>3.2000000000000001E-2</v>
      </c>
      <c r="H61" s="275"/>
      <c r="I61" s="37"/>
    </row>
    <row r="62" spans="1:9" x14ac:dyDescent="0.3">
      <c r="A62" s="13" t="s">
        <v>210</v>
      </c>
      <c r="B62" s="16">
        <f>'Ref. ACS-5-YR'!H45</f>
        <v>779</v>
      </c>
      <c r="C62" s="53">
        <f>'Ref. ACS-5-YR'!I45</f>
        <v>3.1919688588404015E-2</v>
      </c>
      <c r="D62" s="16">
        <f>'Ref. ACS-5-YR'!R45</f>
        <v>27716</v>
      </c>
      <c r="E62" s="53">
        <f>'Ref. ACS-5-YR'!S45</f>
        <v>2.8000000000000001E-2</v>
      </c>
      <c r="F62" s="16">
        <f>'Ref. ACS-5-YR'!AB45</f>
        <v>1272718</v>
      </c>
      <c r="G62" s="53">
        <f>'Ref. ACS-5-YR'!AC45</f>
        <v>3.2000000000000001E-2</v>
      </c>
      <c r="H62" s="275"/>
      <c r="I62" s="37"/>
    </row>
    <row r="63" spans="1:9" x14ac:dyDescent="0.3">
      <c r="A63" s="13" t="s">
        <v>211</v>
      </c>
      <c r="B63" s="16">
        <f>'Ref. ACS-5-YR'!H46</f>
        <v>560</v>
      </c>
      <c r="C63" s="53">
        <f>'Ref. ACS-5-YR'!I46</f>
        <v>2.2946117598852695E-2</v>
      </c>
      <c r="D63" s="16">
        <f>'Ref. ACS-5-YR'!R46</f>
        <v>27121</v>
      </c>
      <c r="E63" s="53">
        <f>'Ref. ACS-5-YR'!S46</f>
        <v>2.7E-2</v>
      </c>
      <c r="F63" s="16">
        <f>'Ref. ACS-5-YR'!AB46</f>
        <v>1256691</v>
      </c>
      <c r="G63" s="53">
        <f>'Ref. ACS-5-YR'!AC46</f>
        <v>3.2000000000000001E-2</v>
      </c>
      <c r="H63" s="275"/>
      <c r="I63" s="37"/>
    </row>
    <row r="64" spans="1:9" x14ac:dyDescent="0.3">
      <c r="A64" s="13" t="s">
        <v>212</v>
      </c>
      <c r="B64" s="16">
        <f>'Ref. ACS-5-YR'!H47</f>
        <v>506</v>
      </c>
      <c r="C64" s="53">
        <f>'Ref. ACS-5-YR'!I47</f>
        <v>2.0733456258963327E-2</v>
      </c>
      <c r="D64" s="16">
        <f>'Ref. ACS-5-YR'!R47</f>
        <v>28292</v>
      </c>
      <c r="E64" s="53">
        <f>'Ref. ACS-5-YR'!S47</f>
        <v>2.9000000000000001E-2</v>
      </c>
      <c r="F64" s="16">
        <f>'Ref. ACS-5-YR'!AB47</f>
        <v>1268744</v>
      </c>
      <c r="G64" s="53">
        <f>'Ref. ACS-5-YR'!AC47</f>
        <v>3.2000000000000001E-2</v>
      </c>
      <c r="H64" s="275"/>
    </row>
    <row r="65" spans="1:9" x14ac:dyDescent="0.3">
      <c r="A65" s="13" t="s">
        <v>213</v>
      </c>
      <c r="B65" s="16">
        <f>'Ref. ACS-5-YR'!H48</f>
        <v>172</v>
      </c>
      <c r="C65" s="53">
        <f>'Ref. ACS-5-YR'!I48</f>
        <v>7.0477361196476136E-3</v>
      </c>
      <c r="D65" s="16">
        <f>'Ref. ACS-5-YR'!R48</f>
        <v>10285</v>
      </c>
      <c r="E65" s="53">
        <f>'Ref. ACS-5-YR'!S48</f>
        <v>0.01</v>
      </c>
      <c r="F65" s="16">
        <f>'Ref. ACS-5-YR'!AB48</f>
        <v>493428</v>
      </c>
      <c r="G65" s="53">
        <f>'Ref. ACS-5-YR'!AC48</f>
        <v>1.2999999999999999E-2</v>
      </c>
      <c r="H65" s="275"/>
    </row>
    <row r="66" spans="1:9" x14ac:dyDescent="0.3">
      <c r="A66" s="13" t="s">
        <v>214</v>
      </c>
      <c r="B66" s="16">
        <f>'Ref. ACS-5-YR'!H49</f>
        <v>395</v>
      </c>
      <c r="C66" s="53">
        <f>'Ref. ACS-5-YR'!I49</f>
        <v>1.618520794919074E-2</v>
      </c>
      <c r="D66" s="16">
        <f>'Ref. ACS-5-YR'!R49</f>
        <v>14223</v>
      </c>
      <c r="E66" s="53">
        <f>'Ref. ACS-5-YR'!S49</f>
        <v>1.4E-2</v>
      </c>
      <c r="F66" s="16">
        <f>'Ref. ACS-5-YR'!AB49</f>
        <v>671381</v>
      </c>
      <c r="G66" s="53">
        <f>'Ref. ACS-5-YR'!AC49</f>
        <v>1.7000000000000001E-2</v>
      </c>
      <c r="H66" s="275"/>
      <c r="I66" s="62" t="s">
        <v>222</v>
      </c>
    </row>
    <row r="67" spans="1:9" x14ac:dyDescent="0.3">
      <c r="A67" s="13" t="s">
        <v>215</v>
      </c>
      <c r="B67" s="16">
        <f>'Ref. ACS-5-YR'!H50</f>
        <v>161</v>
      </c>
      <c r="C67" s="53">
        <f>'Ref. ACS-5-YR'!I50</f>
        <v>6.5970088096701492E-3</v>
      </c>
      <c r="D67" s="16">
        <f>'Ref. ACS-5-YR'!R50</f>
        <v>8579</v>
      </c>
      <c r="E67" s="53">
        <f>'Ref. ACS-5-YR'!S50</f>
        <v>8.9999999999999993E-3</v>
      </c>
      <c r="F67" s="16">
        <f>'Ref. ACS-5-YR'!AB50</f>
        <v>418129</v>
      </c>
      <c r="G67" s="53">
        <f>'Ref. ACS-5-YR'!AC50</f>
        <v>1.0999999999999999E-2</v>
      </c>
      <c r="H67" s="275"/>
    </row>
    <row r="68" spans="1:9" x14ac:dyDescent="0.3">
      <c r="A68" s="13" t="s">
        <v>216</v>
      </c>
      <c r="B68" s="16">
        <f>'Ref. ACS-5-YR'!H51</f>
        <v>478</v>
      </c>
      <c r="C68" s="53">
        <f>'Ref. ACS-5-YR'!I51</f>
        <v>1.9586150379020693E-2</v>
      </c>
      <c r="D68" s="16">
        <f>'Ref. ACS-5-YR'!R51</f>
        <v>12529</v>
      </c>
      <c r="E68" s="53">
        <f>'Ref. ACS-5-YR'!S51</f>
        <v>1.2999999999999999E-2</v>
      </c>
      <c r="F68" s="16">
        <f>'Ref. ACS-5-YR'!AB51</f>
        <v>569190</v>
      </c>
      <c r="G68" s="53">
        <f>'Ref. ACS-5-YR'!AC51</f>
        <v>1.4E-2</v>
      </c>
      <c r="H68" s="275"/>
    </row>
    <row r="69" spans="1:9" x14ac:dyDescent="0.3">
      <c r="A69" s="13" t="s">
        <v>217</v>
      </c>
      <c r="B69" s="16">
        <f>'Ref. ACS-5-YR'!H52</f>
        <v>389</v>
      </c>
      <c r="C69" s="53">
        <f>'Ref. ACS-5-YR'!I52</f>
        <v>1.5939356689203033E-2</v>
      </c>
      <c r="D69" s="16">
        <f>'Ref. ACS-5-YR'!R52</f>
        <v>16393</v>
      </c>
      <c r="E69" s="53">
        <f>'Ref. ACS-5-YR'!S52</f>
        <v>1.7000000000000001E-2</v>
      </c>
      <c r="F69" s="16">
        <f>'Ref. ACS-5-YR'!AB52</f>
        <v>761088</v>
      </c>
      <c r="G69" s="53">
        <f>'Ref. ACS-5-YR'!AC52</f>
        <v>1.9E-2</v>
      </c>
      <c r="H69" s="275"/>
    </row>
    <row r="70" spans="1:9" x14ac:dyDescent="0.3">
      <c r="A70" s="13" t="s">
        <v>218</v>
      </c>
      <c r="B70" s="16">
        <f>'Ref. ACS-5-YR'!H53</f>
        <v>312</v>
      </c>
      <c r="C70" s="53">
        <f>'Ref. ACS-5-YR'!I53</f>
        <v>1.2784265519360787E-2</v>
      </c>
      <c r="D70" s="16">
        <f>'Ref. ACS-5-YR'!R53</f>
        <v>10386</v>
      </c>
      <c r="E70" s="53">
        <f>'Ref. ACS-5-YR'!S53</f>
        <v>0.01</v>
      </c>
      <c r="F70" s="16">
        <f>'Ref. ACS-5-YR'!AB53</f>
        <v>524400</v>
      </c>
      <c r="G70" s="53">
        <f>'Ref. ACS-5-YR'!AC53</f>
        <v>1.2999999999999999E-2</v>
      </c>
      <c r="H70" s="275"/>
    </row>
    <row r="71" spans="1:9" x14ac:dyDescent="0.3">
      <c r="A71" s="13" t="s">
        <v>219</v>
      </c>
      <c r="B71" s="16">
        <f>'Ref. ACS-5-YR'!H54</f>
        <v>272</v>
      </c>
      <c r="C71" s="53">
        <f>'Ref. ACS-5-YR'!I54</f>
        <v>1.1145257119442737E-2</v>
      </c>
      <c r="D71" s="16">
        <f>'Ref. ACS-5-YR'!R54</f>
        <v>8306</v>
      </c>
      <c r="E71" s="53">
        <f>'Ref. ACS-5-YR'!S54</f>
        <v>8.0000000000000002E-3</v>
      </c>
      <c r="F71" s="16">
        <f>'Ref. ACS-5-YR'!AB54</f>
        <v>378825</v>
      </c>
      <c r="G71" s="53">
        <f>'Ref. ACS-5-YR'!AC54</f>
        <v>0.01</v>
      </c>
      <c r="H71" s="275"/>
    </row>
    <row r="72" spans="1:9" x14ac:dyDescent="0.3">
      <c r="A72" s="13" t="s">
        <v>220</v>
      </c>
      <c r="B72" s="16">
        <f>'Ref. ACS-5-YR'!H55</f>
        <v>140</v>
      </c>
      <c r="C72" s="53">
        <f>'Ref. ACS-5-YR'!I55</f>
        <v>5.7365293997131738E-3</v>
      </c>
      <c r="D72" s="16">
        <f>'Ref. ACS-5-YR'!R55</f>
        <v>10775</v>
      </c>
      <c r="E72" s="53">
        <f>'Ref. ACS-5-YR'!S55</f>
        <v>1.0999999999999999E-2</v>
      </c>
      <c r="F72" s="16">
        <f>'Ref. ACS-5-YR'!AB55</f>
        <v>481420</v>
      </c>
      <c r="G72" s="53">
        <f>'Ref. ACS-5-YR'!AC55</f>
        <v>1.2E-2</v>
      </c>
      <c r="H72" s="275"/>
    </row>
    <row r="73" spans="1:9" x14ac:dyDescent="0.3">
      <c r="A73" s="47" t="s">
        <v>223</v>
      </c>
      <c r="E73" s="8"/>
    </row>
    <row r="74" spans="1:9" x14ac:dyDescent="0.3">
      <c r="A74" s="47"/>
    </row>
    <row r="75" spans="1:9" x14ac:dyDescent="0.3">
      <c r="A75" s="1" t="s">
        <v>224</v>
      </c>
      <c r="C75" s="115" t="s">
        <v>195</v>
      </c>
      <c r="D75" s="115"/>
      <c r="E75" s="115" t="s">
        <v>195</v>
      </c>
      <c r="F75" s="115"/>
      <c r="G75" s="115" t="s">
        <v>195</v>
      </c>
    </row>
    <row r="76" spans="1:9" ht="28.8" x14ac:dyDescent="0.3">
      <c r="A76" s="48" t="s">
        <v>188</v>
      </c>
      <c r="B76" s="51" t="str">
        <f>B3</f>
        <v>City of Selma</v>
      </c>
      <c r="C76" s="51" t="str">
        <f>B3</f>
        <v>City of Selma</v>
      </c>
      <c r="D76" s="51" t="str">
        <f>B4</f>
        <v>Fresno County</v>
      </c>
      <c r="E76" s="51" t="str">
        <f>B4</f>
        <v>Fresno County</v>
      </c>
      <c r="F76" s="51" t="s">
        <v>189</v>
      </c>
      <c r="G76" s="51" t="s">
        <v>189</v>
      </c>
      <c r="H76" s="274"/>
      <c r="I76" s="37"/>
    </row>
    <row r="77" spans="1:9" x14ac:dyDescent="0.3">
      <c r="A77" s="13" t="s">
        <v>196</v>
      </c>
      <c r="B77" s="16">
        <f>B24</f>
        <v>24405</v>
      </c>
      <c r="C77" s="53"/>
      <c r="D77" s="16">
        <f>D24</f>
        <v>990204</v>
      </c>
      <c r="E77" s="53"/>
      <c r="F77" s="16">
        <f>F24</f>
        <v>39346023</v>
      </c>
      <c r="G77" s="53"/>
      <c r="H77" s="275"/>
      <c r="I77" s="37"/>
    </row>
    <row r="78" spans="1:9" x14ac:dyDescent="0.3">
      <c r="A78" s="13" t="s">
        <v>225</v>
      </c>
      <c r="B78" s="16">
        <f t="shared" ref="B78" si="1">SUM(B26,B50)</f>
        <v>1638</v>
      </c>
      <c r="C78" s="53">
        <f>SUM(C26,C50)</f>
        <v>6.7117393976644124E-2</v>
      </c>
      <c r="D78" s="16">
        <f t="shared" ref="D78:G78" si="2">SUM(D26,D50)</f>
        <v>76364</v>
      </c>
      <c r="E78" s="53">
        <f t="shared" si="2"/>
        <v>7.6999999999999999E-2</v>
      </c>
      <c r="F78" s="16">
        <f t="shared" si="2"/>
        <v>2409082</v>
      </c>
      <c r="G78" s="53">
        <f t="shared" si="2"/>
        <v>6.0999999999999999E-2</v>
      </c>
      <c r="H78" s="275"/>
      <c r="I78" s="37"/>
    </row>
    <row r="79" spans="1:9" x14ac:dyDescent="0.3">
      <c r="A79" s="13" t="s">
        <v>226</v>
      </c>
      <c r="B79" s="16">
        <f t="shared" ref="B79:G79" si="3">SUM(B27:B29,B51:B53)</f>
        <v>5452</v>
      </c>
      <c r="C79" s="53">
        <f t="shared" si="3"/>
        <v>0.22339684490883016</v>
      </c>
      <c r="D79" s="16">
        <f t="shared" si="3"/>
        <v>205027</v>
      </c>
      <c r="E79" s="53">
        <f t="shared" si="3"/>
        <v>0.20699999999999999</v>
      </c>
      <c r="F79" s="16">
        <f t="shared" si="3"/>
        <v>6547559</v>
      </c>
      <c r="G79" s="53">
        <f t="shared" si="3"/>
        <v>0.16700000000000001</v>
      </c>
      <c r="H79" s="275"/>
      <c r="I79" s="37"/>
    </row>
    <row r="80" spans="1:9" x14ac:dyDescent="0.3">
      <c r="A80" s="13" t="s">
        <v>227</v>
      </c>
      <c r="B80" s="16">
        <f t="shared" ref="B80:G80" si="4">SUM(B30:B33,B54:B57)</f>
        <v>2623</v>
      </c>
      <c r="C80" s="53">
        <f t="shared" si="4"/>
        <v>0.10747797582462609</v>
      </c>
      <c r="D80" s="16">
        <f t="shared" si="4"/>
        <v>97886</v>
      </c>
      <c r="E80" s="53">
        <f t="shared" si="4"/>
        <v>9.8000000000000018E-2</v>
      </c>
      <c r="F80" s="16">
        <f t="shared" si="4"/>
        <v>3724239</v>
      </c>
      <c r="G80" s="53">
        <f t="shared" si="4"/>
        <v>9.5000000000000015E-2</v>
      </c>
      <c r="H80" s="275"/>
      <c r="I80" s="37"/>
    </row>
    <row r="81" spans="1:9" x14ac:dyDescent="0.3">
      <c r="A81" s="13" t="s">
        <v>228</v>
      </c>
      <c r="B81" s="16">
        <f t="shared" ref="B81:G81" si="5">SUM(B34:B35,B58:B59)</f>
        <v>3624</v>
      </c>
      <c r="C81" s="53">
        <f t="shared" si="5"/>
        <v>0.14849416103257529</v>
      </c>
      <c r="D81" s="16">
        <f t="shared" si="5"/>
        <v>152119</v>
      </c>
      <c r="E81" s="53">
        <f t="shared" si="5"/>
        <v>0.154</v>
      </c>
      <c r="F81" s="16">
        <f t="shared" si="5"/>
        <v>6007913</v>
      </c>
      <c r="G81" s="53">
        <f t="shared" si="5"/>
        <v>0.153</v>
      </c>
      <c r="H81" s="275"/>
      <c r="I81" s="37"/>
    </row>
    <row r="82" spans="1:9" x14ac:dyDescent="0.3">
      <c r="A82" s="13" t="s">
        <v>229</v>
      </c>
      <c r="B82" s="16">
        <f t="shared" ref="B82:G82" si="6">SUM(B36:B37,B60:B61)</f>
        <v>3388</v>
      </c>
      <c r="C82" s="53">
        <f t="shared" si="6"/>
        <v>0.13882401147305878</v>
      </c>
      <c r="D82" s="16">
        <f t="shared" si="6"/>
        <v>124896</v>
      </c>
      <c r="E82" s="53">
        <f t="shared" si="6"/>
        <v>0.126</v>
      </c>
      <c r="F82" s="16">
        <f t="shared" si="6"/>
        <v>5233903</v>
      </c>
      <c r="G82" s="53">
        <f t="shared" si="6"/>
        <v>0.13300000000000001</v>
      </c>
      <c r="H82" s="275"/>
      <c r="I82" s="37"/>
    </row>
    <row r="83" spans="1:9" x14ac:dyDescent="0.3">
      <c r="A83" s="13" t="s">
        <v>230</v>
      </c>
      <c r="B83" s="16">
        <f t="shared" ref="B83:G83" si="7">SUM(B38:B39,B62:B63)</f>
        <v>2844</v>
      </c>
      <c r="C83" s="53">
        <f t="shared" si="7"/>
        <v>0.11653349723417332</v>
      </c>
      <c r="D83" s="16">
        <f t="shared" si="7"/>
        <v>109899</v>
      </c>
      <c r="E83" s="53">
        <f t="shared" si="7"/>
        <v>0.11</v>
      </c>
      <c r="F83" s="16">
        <f t="shared" si="7"/>
        <v>5039155</v>
      </c>
      <c r="G83" s="53">
        <f t="shared" si="7"/>
        <v>0.128</v>
      </c>
      <c r="H83" s="275"/>
      <c r="I83" s="37"/>
    </row>
    <row r="84" spans="1:9" x14ac:dyDescent="0.3">
      <c r="A84" s="13" t="s">
        <v>231</v>
      </c>
      <c r="B84" s="16">
        <f t="shared" ref="B84:G84" si="8">SUM(B40:B42,B64:B66)</f>
        <v>2130</v>
      </c>
      <c r="C84" s="53">
        <f t="shared" si="8"/>
        <v>8.7277197295636155E-2</v>
      </c>
      <c r="D84" s="16">
        <f t="shared" si="8"/>
        <v>102884</v>
      </c>
      <c r="E84" s="53">
        <f t="shared" si="8"/>
        <v>0.104</v>
      </c>
      <c r="F84" s="16">
        <f t="shared" si="8"/>
        <v>4739675</v>
      </c>
      <c r="G84" s="53">
        <f t="shared" si="8"/>
        <v>0.121</v>
      </c>
      <c r="H84" s="275"/>
      <c r="I84" s="37"/>
    </row>
    <row r="85" spans="1:9" x14ac:dyDescent="0.3">
      <c r="A85" s="13" t="s">
        <v>232</v>
      </c>
      <c r="B85" s="16">
        <f t="shared" ref="B85:G85" si="9">SUM(B43:B45,B67:B69)</f>
        <v>1577</v>
      </c>
      <c r="C85" s="53">
        <f t="shared" si="9"/>
        <v>6.4617906166769101E-2</v>
      </c>
      <c r="D85" s="16">
        <f t="shared" si="9"/>
        <v>70923</v>
      </c>
      <c r="E85" s="53">
        <f t="shared" si="9"/>
        <v>7.2999999999999995E-2</v>
      </c>
      <c r="F85" s="16">
        <f t="shared" si="9"/>
        <v>3270380</v>
      </c>
      <c r="G85" s="53">
        <f t="shared" si="9"/>
        <v>8.3000000000000004E-2</v>
      </c>
      <c r="H85" s="275"/>
      <c r="I85" s="37"/>
    </row>
    <row r="86" spans="1:9" x14ac:dyDescent="0.3">
      <c r="A86" s="13" t="s">
        <v>233</v>
      </c>
      <c r="B86" s="16">
        <f t="shared" ref="B86:G86" si="10">SUM(B46:B47,B70:B71)</f>
        <v>845</v>
      </c>
      <c r="C86" s="53">
        <f t="shared" si="10"/>
        <v>3.4624052448268799E-2</v>
      </c>
      <c r="D86" s="16">
        <f t="shared" si="10"/>
        <v>33406</v>
      </c>
      <c r="E86" s="53">
        <f t="shared" si="10"/>
        <v>3.3000000000000002E-2</v>
      </c>
      <c r="F86" s="16">
        <f t="shared" si="10"/>
        <v>1609373</v>
      </c>
      <c r="G86" s="53">
        <f t="shared" si="10"/>
        <v>4.1000000000000002E-2</v>
      </c>
      <c r="H86" s="275"/>
    </row>
    <row r="87" spans="1:9" x14ac:dyDescent="0.3">
      <c r="A87" s="13" t="s">
        <v>234</v>
      </c>
      <c r="B87" s="16">
        <f t="shared" ref="B87:G87" si="11">SUM(B48,B72)</f>
        <v>284</v>
      </c>
      <c r="C87" s="53">
        <f t="shared" si="11"/>
        <v>1.1636959639418153E-2</v>
      </c>
      <c r="D87" s="16">
        <f t="shared" si="11"/>
        <v>16800</v>
      </c>
      <c r="E87" s="53">
        <f t="shared" si="11"/>
        <v>1.7000000000000001E-2</v>
      </c>
      <c r="F87" s="16">
        <f t="shared" si="11"/>
        <v>764744</v>
      </c>
      <c r="G87" s="53">
        <f t="shared" si="11"/>
        <v>1.9E-2</v>
      </c>
      <c r="H87" s="275"/>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Selma</v>
      </c>
      <c r="C92" s="51" t="s">
        <v>195</v>
      </c>
      <c r="D92" s="51" t="str">
        <f>B4</f>
        <v>Fresno County</v>
      </c>
      <c r="E92" s="51" t="s">
        <v>195</v>
      </c>
      <c r="F92" s="51" t="s">
        <v>189</v>
      </c>
      <c r="G92" s="51" t="s">
        <v>195</v>
      </c>
      <c r="H92" s="274"/>
      <c r="I92" s="37"/>
    </row>
    <row r="93" spans="1:9" x14ac:dyDescent="0.3">
      <c r="A93" s="13" t="s">
        <v>196</v>
      </c>
      <c r="B93" s="16">
        <f>B8</f>
        <v>24405</v>
      </c>
      <c r="C93" s="55"/>
      <c r="D93" s="16">
        <f>D8</f>
        <v>990204</v>
      </c>
      <c r="E93" s="55"/>
      <c r="F93" s="16">
        <f>F8</f>
        <v>39346023</v>
      </c>
      <c r="G93" s="55"/>
      <c r="H93" s="275"/>
      <c r="I93" s="37"/>
    </row>
    <row r="94" spans="1:9" x14ac:dyDescent="0.3">
      <c r="A94" s="13" t="s">
        <v>236</v>
      </c>
      <c r="B94" s="16">
        <f>'Ref. ACS-5-YR'!H70</f>
        <v>19002</v>
      </c>
      <c r="C94" s="55">
        <f>'Ref. ACS-5-YR'!I70</f>
        <v>0.77861094038106948</v>
      </c>
      <c r="D94" s="16">
        <f>'Ref. ACS-5-YR'!R70</f>
        <v>597574</v>
      </c>
      <c r="E94" s="55">
        <f>'Ref. ACS-5-YR'!S70</f>
        <v>0.60299999999999998</v>
      </c>
      <c r="F94" s="16">
        <f>'Ref. ACS-5-YR'!AB70</f>
        <v>22053721</v>
      </c>
      <c r="G94" s="55">
        <f>'Ref. ACS-5-YR'!AC70</f>
        <v>0.56100000000000005</v>
      </c>
      <c r="H94" s="275"/>
      <c r="I94" s="37"/>
    </row>
    <row r="95" spans="1:9" x14ac:dyDescent="0.3">
      <c r="A95" s="13" t="s">
        <v>237</v>
      </c>
      <c r="B95" s="16">
        <f>'Ref. ACS-5-YR'!H71</f>
        <v>241</v>
      </c>
      <c r="C95" s="55">
        <f>'Ref. ACS-5-YR'!I71</f>
        <v>9.8750256095062484E-3</v>
      </c>
      <c r="D95" s="16">
        <f>'Ref. ACS-5-YR'!R71</f>
        <v>46182</v>
      </c>
      <c r="E95" s="55">
        <f>'Ref. ACS-5-YR'!S71</f>
        <v>4.7E-2</v>
      </c>
      <c r="F95" s="16">
        <f>'Ref. ACS-5-YR'!AB71</f>
        <v>2250962</v>
      </c>
      <c r="G95" s="55">
        <f>'Ref. ACS-5-YR'!AC71</f>
        <v>5.7000000000000002E-2</v>
      </c>
      <c r="H95" s="275"/>
      <c r="I95" s="37"/>
    </row>
    <row r="96" spans="1:9" x14ac:dyDescent="0.3">
      <c r="A96" s="13" t="s">
        <v>238</v>
      </c>
      <c r="B96" s="16">
        <f>'Ref. ACS-5-YR'!H72</f>
        <v>317</v>
      </c>
      <c r="C96" s="55">
        <f>'Ref. ACS-5-YR'!I72</f>
        <v>1.2989141569350543E-2</v>
      </c>
      <c r="D96" s="16">
        <f>'Ref. ACS-5-YR'!R72</f>
        <v>11604</v>
      </c>
      <c r="E96" s="55">
        <f>'Ref. ACS-5-YR'!S72</f>
        <v>1.2E-2</v>
      </c>
      <c r="F96" s="16">
        <f>'Ref. ACS-5-YR'!AB72</f>
        <v>311629</v>
      </c>
      <c r="G96" s="55">
        <f>'Ref. ACS-5-YR'!AC72</f>
        <v>8.0000000000000002E-3</v>
      </c>
      <c r="H96" s="275"/>
      <c r="I96" s="37"/>
    </row>
    <row r="97" spans="1:9" x14ac:dyDescent="0.3">
      <c r="A97" s="13" t="s">
        <v>239</v>
      </c>
      <c r="B97" s="16">
        <f>'Ref. ACS-5-YR'!H73</f>
        <v>443</v>
      </c>
      <c r="C97" s="55">
        <f>'Ref. ACS-5-YR'!I73</f>
        <v>1.8152018029092398E-2</v>
      </c>
      <c r="D97" s="16">
        <f>'Ref. ACS-5-YR'!R73</f>
        <v>105302</v>
      </c>
      <c r="E97" s="55">
        <f>'Ref. ACS-5-YR'!S73</f>
        <v>0.106</v>
      </c>
      <c r="F97" s="16">
        <f>'Ref. ACS-5-YR'!AB73</f>
        <v>5834312</v>
      </c>
      <c r="G97" s="55">
        <f>'Ref. ACS-5-YR'!AC73</f>
        <v>0.14799999999999999</v>
      </c>
      <c r="H97" s="275"/>
      <c r="I97" s="37"/>
    </row>
    <row r="98" spans="1:9" x14ac:dyDescent="0.3">
      <c r="A98" s="13" t="s">
        <v>240</v>
      </c>
      <c r="B98" s="16">
        <f>'Ref. ACS-5-YR'!H74</f>
        <v>0</v>
      </c>
      <c r="C98" s="55">
        <f>'Ref. ACS-5-YR'!I74</f>
        <v>0</v>
      </c>
      <c r="D98" s="16">
        <f>'Ref. ACS-5-YR'!R74</f>
        <v>1518</v>
      </c>
      <c r="E98" s="55">
        <f>'Ref. ACS-5-YR'!S74</f>
        <v>2E-3</v>
      </c>
      <c r="F98" s="16">
        <f>'Ref. ACS-5-YR'!AB74</f>
        <v>149636</v>
      </c>
      <c r="G98" s="55">
        <f>'Ref. ACS-5-YR'!AC74</f>
        <v>4.0000000000000001E-3</v>
      </c>
      <c r="H98" s="275"/>
      <c r="I98" s="37"/>
    </row>
    <row r="99" spans="1:9" x14ac:dyDescent="0.3">
      <c r="A99" s="13" t="s">
        <v>241</v>
      </c>
      <c r="B99" s="16">
        <f>'Ref. ACS-5-YR'!H75</f>
        <v>3117</v>
      </c>
      <c r="C99" s="55">
        <f>'Ref. ACS-5-YR'!I75</f>
        <v>0.12771972956361402</v>
      </c>
      <c r="D99" s="16">
        <f>'Ref. ACS-5-YR'!R75</f>
        <v>143667</v>
      </c>
      <c r="E99" s="55">
        <f>'Ref. ACS-5-YR'!S75</f>
        <v>0.14499999999999999</v>
      </c>
      <c r="F99" s="16">
        <f>'Ref. ACS-5-YR'!AB75</f>
        <v>5623747</v>
      </c>
      <c r="G99" s="55">
        <f>'Ref. ACS-5-YR'!AC75</f>
        <v>0.14299999999999999</v>
      </c>
      <c r="H99" s="275"/>
      <c r="I99" s="37"/>
    </row>
    <row r="100" spans="1:9" x14ac:dyDescent="0.3">
      <c r="A100" s="13" t="s">
        <v>242</v>
      </c>
      <c r="B100" s="16">
        <f>'Ref. ACS-5-YR'!H76</f>
        <v>1285</v>
      </c>
      <c r="C100" s="55">
        <f>'Ref. ACS-5-YR'!I76</f>
        <v>5.2653144847367342E-2</v>
      </c>
      <c r="D100" s="16">
        <f>'Ref. ACS-5-YR'!R76</f>
        <v>84357</v>
      </c>
      <c r="E100" s="55">
        <f>'Ref. ACS-5-YR'!S76</f>
        <v>8.5000000000000006E-2</v>
      </c>
      <c r="F100" s="16">
        <f>'Ref. ACS-5-YR'!AB76</f>
        <v>3122016</v>
      </c>
      <c r="G100" s="55">
        <f>'Ref. ACS-5-YR'!AC76</f>
        <v>7.9000000000000001E-2</v>
      </c>
      <c r="H100" s="275"/>
      <c r="I100" s="37" t="str">
        <f>A88</f>
        <v>Source: U.S. Census Bureau, ACS16-20 (5-year Estimates), Table B01001.</v>
      </c>
    </row>
    <row r="101" spans="1:9" ht="28.8" x14ac:dyDescent="0.3">
      <c r="A101" s="13" t="s">
        <v>243</v>
      </c>
      <c r="B101" s="16">
        <f>'Ref. ACS-5-YR'!H77</f>
        <v>293</v>
      </c>
      <c r="C101" s="55">
        <f>'Ref. ACS-5-YR'!I77</f>
        <v>1.2005736529399713E-2</v>
      </c>
      <c r="D101" s="16">
        <f>'Ref. ACS-5-YR'!R77</f>
        <v>50116</v>
      </c>
      <c r="E101" s="55">
        <f>'Ref. ACS-5-YR'!S77</f>
        <v>5.0999999999999997E-2</v>
      </c>
      <c r="F101" s="16">
        <f>'Ref. ACS-5-YR'!AB77</f>
        <v>1472235</v>
      </c>
      <c r="G101" s="55">
        <f>'Ref. ACS-5-YR'!AC77</f>
        <v>3.6999999999999998E-2</v>
      </c>
      <c r="H101" s="275"/>
      <c r="I101" s="37" t="s">
        <v>244</v>
      </c>
    </row>
    <row r="102" spans="1:9" x14ac:dyDescent="0.3">
      <c r="A102" s="13" t="s">
        <v>245</v>
      </c>
      <c r="B102" s="16">
        <f>'Ref. ACS-5-YR'!H78</f>
        <v>992</v>
      </c>
      <c r="C102" s="55">
        <f>'Ref. ACS-5-YR'!I78</f>
        <v>4.0647408317967627E-2</v>
      </c>
      <c r="D102" s="16">
        <f>'Ref. ACS-5-YR'!R78</f>
        <v>34241</v>
      </c>
      <c r="E102" s="55">
        <f>'Ref. ACS-5-YR'!S78</f>
        <v>3.5000000000000003E-2</v>
      </c>
      <c r="F102" s="16">
        <f>'Ref. ACS-5-YR'!AB78</f>
        <v>1649781</v>
      </c>
      <c r="G102" s="55">
        <f>'Ref. ACS-5-YR'!AC78</f>
        <v>4.2000000000000003E-2</v>
      </c>
      <c r="H102" s="275"/>
      <c r="I102" s="37"/>
    </row>
    <row r="103" spans="1:9" x14ac:dyDescent="0.3">
      <c r="A103" s="47" t="s">
        <v>246</v>
      </c>
      <c r="I103" s="37"/>
    </row>
    <row r="104" spans="1:9" x14ac:dyDescent="0.3">
      <c r="I104" s="37"/>
    </row>
    <row r="105" spans="1:9" x14ac:dyDescent="0.3">
      <c r="A105" s="1" t="s">
        <v>247</v>
      </c>
      <c r="I105" s="37"/>
    </row>
    <row r="106" spans="1:9" ht="28.8" x14ac:dyDescent="0.3">
      <c r="A106" s="56"/>
      <c r="B106" s="57" t="str">
        <f>B3</f>
        <v>City of Selma</v>
      </c>
      <c r="C106" s="51" t="s">
        <v>195</v>
      </c>
      <c r="D106" s="51" t="str">
        <f>B4</f>
        <v>Fresno County</v>
      </c>
      <c r="E106" s="51" t="s">
        <v>195</v>
      </c>
      <c r="F106" s="51" t="s">
        <v>189</v>
      </c>
      <c r="G106" s="51" t="s">
        <v>195</v>
      </c>
      <c r="I106" s="37"/>
    </row>
    <row r="107" spans="1:9" x14ac:dyDescent="0.3">
      <c r="A107" s="13" t="s">
        <v>196</v>
      </c>
      <c r="B107" s="16">
        <f>B8</f>
        <v>24405</v>
      </c>
      <c r="C107" s="55"/>
      <c r="D107" s="16">
        <f>'Ref. ACS-5-YR'!R82</f>
        <v>990204</v>
      </c>
      <c r="E107" s="55"/>
      <c r="F107" s="16">
        <f>'Ref. ACS-5-YR'!AB82</f>
        <v>39346023</v>
      </c>
      <c r="G107" s="55" t="str">
        <f>'Ref. ACS-5-YR'!AC82</f>
        <v xml:space="preserve"> </v>
      </c>
      <c r="I107" s="37"/>
    </row>
    <row r="108" spans="1:9" x14ac:dyDescent="0.3">
      <c r="A108" s="13" t="s">
        <v>248</v>
      </c>
      <c r="B108" s="16">
        <f>'Ref. ACS-5-YR'!H83</f>
        <v>3664</v>
      </c>
      <c r="C108" s="55">
        <f>'Ref. ACS-5-YR'!I83</f>
        <v>0.15013316943249333</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2601</v>
      </c>
      <c r="C109" s="55">
        <f>'Ref. ACS-5-YR'!I84</f>
        <v>0.10657652120467118</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215</v>
      </c>
      <c r="C110" s="55">
        <f>'Ref. ACS-5-YR'!I85</f>
        <v>8.8096701495595162E-3</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27</v>
      </c>
      <c r="C111" s="55">
        <f>'Ref. ACS-5-YR'!I86</f>
        <v>1.1063306699446835E-3</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435</v>
      </c>
      <c r="C112" s="55">
        <f>'Ref. ACS-5-YR'!I87</f>
        <v>1.7824216349108791E-2</v>
      </c>
      <c r="D112" s="16">
        <f>'Ref. ACS-5-YR'!R87</f>
        <v>102986</v>
      </c>
      <c r="E112" s="55">
        <f>'Ref. ACS-5-YR'!S87</f>
        <v>0.104</v>
      </c>
      <c r="F112" s="16">
        <f>'Ref. ACS-5-YR'!AB87</f>
        <v>5743983</v>
      </c>
      <c r="G112" s="55">
        <f>'Ref. ACS-5-YR'!AC87</f>
        <v>0.14599999999999999</v>
      </c>
      <c r="I112" s="37"/>
    </row>
    <row r="113" spans="1:9" x14ac:dyDescent="0.3">
      <c r="A113" s="13" t="s">
        <v>253</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254</v>
      </c>
      <c r="B114" s="16">
        <f>'Ref. ACS-5-YR'!H89</f>
        <v>24</v>
      </c>
      <c r="C114" s="55">
        <f>'Ref. ACS-5-YR'!I89</f>
        <v>9.8340503995082967E-4</v>
      </c>
      <c r="D114" s="16">
        <f>'Ref. ACS-5-YR'!R89</f>
        <v>1979</v>
      </c>
      <c r="E114" s="55">
        <f>'Ref. ACS-5-YR'!S89</f>
        <v>2E-3</v>
      </c>
      <c r="F114" s="16">
        <f>'Ref. ACS-5-YR'!AB89</f>
        <v>124148</v>
      </c>
      <c r="G114" s="55">
        <f>'Ref. ACS-5-YR'!AC89</f>
        <v>3.0000000000000001E-3</v>
      </c>
      <c r="I114" s="37"/>
    </row>
    <row r="115" spans="1:9" x14ac:dyDescent="0.3">
      <c r="A115" s="13" t="s">
        <v>255</v>
      </c>
      <c r="B115" s="16">
        <f>'Ref. ACS-5-YR'!H90</f>
        <v>362</v>
      </c>
      <c r="C115" s="55">
        <f>'Ref. ACS-5-YR'!I90</f>
        <v>1.4833026019258349E-2</v>
      </c>
      <c r="D115" s="16">
        <f>'Ref. ACS-5-YR'!R90</f>
        <v>23353</v>
      </c>
      <c r="E115" s="55">
        <f>'Ref. ACS-5-YR'!S90</f>
        <v>2.4E-2</v>
      </c>
      <c r="F115" s="16">
        <f>'Ref. ACS-5-YR'!AB90</f>
        <v>1322199</v>
      </c>
      <c r="G115" s="55">
        <f>'Ref. ACS-5-YR'!AC90</f>
        <v>3.4000000000000002E-2</v>
      </c>
      <c r="I115" s="37"/>
    </row>
    <row r="116" spans="1:9" x14ac:dyDescent="0.3">
      <c r="A116" s="13" t="s">
        <v>256</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257</v>
      </c>
      <c r="B117" s="16">
        <f>'Ref. ACS-5-YR'!H92</f>
        <v>362</v>
      </c>
      <c r="C117" s="55">
        <f>'Ref. ACS-5-YR'!I92</f>
        <v>1.4833026019258349E-2</v>
      </c>
      <c r="D117" s="16">
        <f>'Ref. ACS-5-YR'!R92</f>
        <v>21789</v>
      </c>
      <c r="E117" s="55">
        <f>'Ref. ACS-5-YR'!S92</f>
        <v>2.1999999999999999E-2</v>
      </c>
      <c r="F117" s="16">
        <f>'Ref. ACS-5-YR'!AB92</f>
        <v>1224193</v>
      </c>
      <c r="G117" s="55">
        <f>'Ref. ACS-5-YR'!AC92</f>
        <v>3.1E-2</v>
      </c>
      <c r="I117" s="37"/>
    </row>
    <row r="118" spans="1:9" x14ac:dyDescent="0.3">
      <c r="A118" s="13" t="s">
        <v>258</v>
      </c>
      <c r="B118" s="16">
        <f>'Ref. ACS-5-YR'!H93</f>
        <v>20741</v>
      </c>
      <c r="C118" s="55">
        <f>'Ref. ACS-5-YR'!I93</f>
        <v>0.84986683056750667</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16401</v>
      </c>
      <c r="C119" s="55">
        <f>'Ref. ACS-5-YR'!I94</f>
        <v>0.67203441917639828</v>
      </c>
      <c r="D119" s="16">
        <f>'Ref. ACS-5-YR'!R94</f>
        <v>313405</v>
      </c>
      <c r="E119" s="55">
        <f>'Ref. ACS-5-YR'!S94</f>
        <v>0.317</v>
      </c>
      <c r="F119" s="16">
        <f>'Ref. ACS-5-YR'!AB94</f>
        <v>7688576</v>
      </c>
      <c r="G119" s="55">
        <f>'Ref. ACS-5-YR'!AC94</f>
        <v>0.19500000000000001</v>
      </c>
      <c r="I119" s="37"/>
    </row>
    <row r="120" spans="1:9" x14ac:dyDescent="0.3">
      <c r="A120" s="13" t="s">
        <v>250</v>
      </c>
      <c r="B120" s="16">
        <f>'Ref. ACS-5-YR'!H95</f>
        <v>26</v>
      </c>
      <c r="C120" s="55">
        <f>'Ref. ACS-5-YR'!I95</f>
        <v>1.0653554599467322E-3</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290</v>
      </c>
      <c r="C121" s="55">
        <f>'Ref. ACS-5-YR'!I96</f>
        <v>1.1882810899405859E-2</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8</v>
      </c>
      <c r="C122" s="55">
        <f>'Ref. ACS-5-YR'!I97</f>
        <v>3.2780167998360991E-4</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3093</v>
      </c>
      <c r="C124" s="55">
        <f>'Ref. ACS-5-YR'!I99</f>
        <v>0.12673632452366318</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923</v>
      </c>
      <c r="C125" s="55">
        <f>'Ref. ACS-5-YR'!I100</f>
        <v>3.7820118828108991E-2</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293</v>
      </c>
      <c r="C126" s="55">
        <f>'Ref. ACS-5-YR'!I101</f>
        <v>1.2005736529399713E-2</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630</v>
      </c>
      <c r="C127" s="55">
        <f>'Ref. ACS-5-YR'!I102</f>
        <v>2.581438229870928E-2</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2" t="s">
        <v>261</v>
      </c>
    </row>
    <row r="131" spans="1:9" x14ac:dyDescent="0.3">
      <c r="A131" s="48"/>
      <c r="B131" s="41">
        <v>2000</v>
      </c>
      <c r="C131" s="41" t="s">
        <v>195</v>
      </c>
      <c r="D131" s="41">
        <v>2010</v>
      </c>
      <c r="E131" s="41" t="s">
        <v>195</v>
      </c>
      <c r="F131" s="41">
        <v>2020</v>
      </c>
      <c r="G131" s="41" t="s">
        <v>195</v>
      </c>
      <c r="H131" s="271"/>
      <c r="I131" s="37"/>
    </row>
    <row r="132" spans="1:9" x14ac:dyDescent="0.3">
      <c r="A132" s="13" t="s">
        <v>196</v>
      </c>
      <c r="B132" s="16">
        <f>'Ref. DC-2000'!B18</f>
        <v>19444</v>
      </c>
      <c r="C132" s="55"/>
      <c r="D132" s="16">
        <f>'Ref. DC-2010'!B18</f>
        <v>23219</v>
      </c>
      <c r="E132" s="55"/>
      <c r="F132" s="16">
        <f>B107</f>
        <v>24405</v>
      </c>
      <c r="G132" s="55"/>
      <c r="H132" s="275"/>
      <c r="I132" s="37"/>
    </row>
    <row r="133" spans="1:9" x14ac:dyDescent="0.3">
      <c r="A133" s="13" t="s">
        <v>262</v>
      </c>
      <c r="B133" s="16">
        <f>'Ref. DC-2000'!B27</f>
        <v>13952</v>
      </c>
      <c r="C133" s="55">
        <f>B133/B132</f>
        <v>0.71754782966467801</v>
      </c>
      <c r="D133" s="16">
        <f>'Ref. DC-2010'!B27</f>
        <v>18014</v>
      </c>
      <c r="E133" s="55">
        <f>D133/D132</f>
        <v>0.77583013911021148</v>
      </c>
      <c r="F133" s="16">
        <f>B118</f>
        <v>20741</v>
      </c>
      <c r="G133" s="55">
        <f>C118</f>
        <v>0.84986683056750667</v>
      </c>
      <c r="H133" s="275"/>
      <c r="I133" s="37"/>
    </row>
    <row r="134" spans="1:9" x14ac:dyDescent="0.3">
      <c r="A134" s="13" t="s">
        <v>248</v>
      </c>
      <c r="B134" s="16">
        <f>'Ref. DC-2000'!B19</f>
        <v>5492</v>
      </c>
      <c r="C134" s="55">
        <f>B134/B132</f>
        <v>0.28245217033532194</v>
      </c>
      <c r="D134" s="16">
        <f>'Ref. DC-2010'!B19</f>
        <v>5205</v>
      </c>
      <c r="E134" s="55">
        <f>D134/D132</f>
        <v>0.22416986088978855</v>
      </c>
      <c r="F134" s="16">
        <f>B108</f>
        <v>3664</v>
      </c>
      <c r="G134" s="55">
        <f>C108</f>
        <v>0.15013316943249333</v>
      </c>
      <c r="H134" s="275"/>
      <c r="I134" s="37"/>
    </row>
    <row r="135" spans="1:9" x14ac:dyDescent="0.3">
      <c r="A135" s="13" t="s">
        <v>249</v>
      </c>
      <c r="B135" s="16">
        <f>'Ref. DC-2000'!B20</f>
        <v>4332</v>
      </c>
      <c r="C135" s="55">
        <f>B135/B132</f>
        <v>0.22279366385517382</v>
      </c>
      <c r="D135" s="16">
        <f>'Ref. DC-2010'!B20</f>
        <v>3660</v>
      </c>
      <c r="E135" s="55">
        <f>D135/D132</f>
        <v>0.15762952754209913</v>
      </c>
      <c r="F135" s="16">
        <f t="shared" ref="F135:F143" si="12">B109</f>
        <v>2601</v>
      </c>
      <c r="G135" s="55">
        <f t="shared" ref="G135:G143" si="13">C109</f>
        <v>0.10657652120467118</v>
      </c>
      <c r="H135" s="275"/>
      <c r="I135" s="37"/>
    </row>
    <row r="136" spans="1:9" x14ac:dyDescent="0.3">
      <c r="A136" s="13" t="s">
        <v>250</v>
      </c>
      <c r="B136" s="16">
        <f>'Ref. DC-2000'!B21</f>
        <v>116</v>
      </c>
      <c r="C136" s="55">
        <f>B136/B132</f>
        <v>5.9658506480148119E-3</v>
      </c>
      <c r="D136" s="16">
        <f>'Ref. DC-2010'!B21</f>
        <v>160</v>
      </c>
      <c r="E136" s="55">
        <f>D136/D132</f>
        <v>6.8909083078513289E-3</v>
      </c>
      <c r="F136" s="16">
        <f t="shared" si="12"/>
        <v>215</v>
      </c>
      <c r="G136" s="55">
        <f t="shared" si="13"/>
        <v>8.8096701495595162E-3</v>
      </c>
      <c r="H136" s="275"/>
      <c r="I136" s="37"/>
    </row>
    <row r="137" spans="1:9" x14ac:dyDescent="0.3">
      <c r="A137" s="13" t="s">
        <v>251</v>
      </c>
      <c r="B137" s="16">
        <f>'Ref. DC-2000'!B22</f>
        <v>121</v>
      </c>
      <c r="C137" s="55">
        <f>B137/B132</f>
        <v>6.2229993828430367E-3</v>
      </c>
      <c r="D137" s="16">
        <f>'Ref. DC-2010'!B22</f>
        <v>116</v>
      </c>
      <c r="E137" s="55">
        <f>D137/D132</f>
        <v>4.9959085231922129E-3</v>
      </c>
      <c r="F137" s="16">
        <f t="shared" si="12"/>
        <v>27</v>
      </c>
      <c r="G137" s="55">
        <f t="shared" si="13"/>
        <v>1.1063306699446835E-3</v>
      </c>
      <c r="H137" s="275"/>
      <c r="I137" s="37"/>
    </row>
    <row r="138" spans="1:9" x14ac:dyDescent="0.3">
      <c r="A138" s="13" t="s">
        <v>252</v>
      </c>
      <c r="B138" s="16">
        <f>'Ref. DC-2000'!B23</f>
        <v>605</v>
      </c>
      <c r="C138" s="55">
        <f>B138/B132</f>
        <v>3.1114996914215182E-2</v>
      </c>
      <c r="D138" s="16">
        <f>'Ref. DC-2010'!B23</f>
        <v>993</v>
      </c>
      <c r="E138" s="55">
        <f>D138/D132</f>
        <v>4.2766699685602309E-2</v>
      </c>
      <c r="F138" s="16">
        <f t="shared" si="12"/>
        <v>435</v>
      </c>
      <c r="G138" s="55">
        <f t="shared" si="13"/>
        <v>1.7824216349108791E-2</v>
      </c>
      <c r="H138" s="275"/>
      <c r="I138" s="37"/>
    </row>
    <row r="139" spans="1:9" x14ac:dyDescent="0.3">
      <c r="A139" s="13" t="s">
        <v>253</v>
      </c>
      <c r="B139" s="16">
        <f>'Ref. DC-2000'!B24</f>
        <v>2</v>
      </c>
      <c r="C139" s="55">
        <f>B139/B132</f>
        <v>1.0285949393128986E-4</v>
      </c>
      <c r="D139" s="16">
        <f>'Ref. DC-2010'!B24</f>
        <v>2</v>
      </c>
      <c r="E139" s="55">
        <f>D139/D132</f>
        <v>8.6136353848141614E-5</v>
      </c>
      <c r="F139" s="16">
        <f t="shared" si="12"/>
        <v>0</v>
      </c>
      <c r="G139" s="55">
        <f t="shared" si="13"/>
        <v>0</v>
      </c>
      <c r="H139" s="275"/>
      <c r="I139" s="37"/>
    </row>
    <row r="140" spans="1:9" x14ac:dyDescent="0.3">
      <c r="A140" s="13" t="s">
        <v>254</v>
      </c>
      <c r="B140" s="16">
        <f>'Ref. DC-2000'!B25</f>
        <v>49</v>
      </c>
      <c r="C140" s="55">
        <f>B140/B132</f>
        <v>2.5200576013166016E-3</v>
      </c>
      <c r="D140" s="16">
        <f>'Ref. DC-2010'!B25</f>
        <v>54</v>
      </c>
      <c r="E140" s="55">
        <f>D140/D132</f>
        <v>2.3256815538998236E-3</v>
      </c>
      <c r="F140" s="16">
        <f t="shared" si="12"/>
        <v>24</v>
      </c>
      <c r="G140" s="55">
        <f t="shared" si="13"/>
        <v>9.8340503995082967E-4</v>
      </c>
      <c r="H140" s="275"/>
      <c r="I140" s="37"/>
    </row>
    <row r="141" spans="1:9" x14ac:dyDescent="0.3">
      <c r="A141" s="13" t="s">
        <v>255</v>
      </c>
      <c r="B141" s="16">
        <f>'Ref. DC-2000'!B26</f>
        <v>267</v>
      </c>
      <c r="C141" s="55">
        <f>B141/B132</f>
        <v>1.3731742439827195E-2</v>
      </c>
      <c r="D141" s="16">
        <f>'Ref. DC-2010'!B26</f>
        <v>220</v>
      </c>
      <c r="E141" s="55">
        <f>D141/D132</f>
        <v>9.4749989232955772E-3</v>
      </c>
      <c r="F141" s="16">
        <f t="shared" si="12"/>
        <v>362</v>
      </c>
      <c r="G141" s="55">
        <f t="shared" si="13"/>
        <v>1.4833026019258349E-2</v>
      </c>
      <c r="H141" s="275"/>
      <c r="I141" s="37"/>
    </row>
    <row r="142" spans="1:9" x14ac:dyDescent="0.3">
      <c r="A142" s="13" t="s">
        <v>256</v>
      </c>
      <c r="B142" s="16"/>
      <c r="C142" s="55"/>
      <c r="D142" s="16"/>
      <c r="E142" s="55"/>
      <c r="F142" s="16">
        <f t="shared" si="12"/>
        <v>0</v>
      </c>
      <c r="G142" s="55">
        <f t="shared" si="13"/>
        <v>0</v>
      </c>
      <c r="H142" s="275"/>
      <c r="I142" s="37"/>
    </row>
    <row r="143" spans="1:9" x14ac:dyDescent="0.3">
      <c r="A143" s="13" t="s">
        <v>257</v>
      </c>
      <c r="B143" s="16"/>
      <c r="C143" s="55"/>
      <c r="D143" s="16"/>
      <c r="E143" s="55"/>
      <c r="F143" s="16">
        <f t="shared" si="12"/>
        <v>362</v>
      </c>
      <c r="G143" s="55">
        <f t="shared" si="13"/>
        <v>1.4833026019258349E-2</v>
      </c>
      <c r="H143" s="275"/>
      <c r="I143" s="37"/>
    </row>
    <row r="144" spans="1:9" x14ac:dyDescent="0.3">
      <c r="A144" s="47" t="s">
        <v>263</v>
      </c>
      <c r="I144" s="37"/>
    </row>
    <row r="145" spans="1:9" x14ac:dyDescent="0.3">
      <c r="B145" s="2"/>
      <c r="I145" s="37"/>
    </row>
    <row r="146" spans="1:9" x14ac:dyDescent="0.3">
      <c r="A146" s="1" t="s">
        <v>264</v>
      </c>
      <c r="I146" s="37"/>
    </row>
    <row r="147" spans="1:9" x14ac:dyDescent="0.3">
      <c r="A147" s="58"/>
      <c r="B147" s="41">
        <v>2000</v>
      </c>
      <c r="C147" s="41">
        <v>2010</v>
      </c>
      <c r="D147" s="41">
        <v>2020</v>
      </c>
      <c r="I147" s="37"/>
    </row>
    <row r="148" spans="1:9" x14ac:dyDescent="0.3">
      <c r="A148" s="13" t="s">
        <v>265</v>
      </c>
      <c r="B148" s="16">
        <f>B133</f>
        <v>13952</v>
      </c>
      <c r="C148" s="16">
        <f>D133</f>
        <v>18014</v>
      </c>
      <c r="D148" s="16">
        <f>'Ref. DC-2020'!B26</f>
        <v>20041</v>
      </c>
      <c r="I148" s="37"/>
    </row>
    <row r="149" spans="1:9" x14ac:dyDescent="0.3">
      <c r="A149" s="13" t="s">
        <v>266</v>
      </c>
      <c r="B149" s="16">
        <f>B135</f>
        <v>4332</v>
      </c>
      <c r="C149" s="16">
        <f>D135</f>
        <v>3660</v>
      </c>
      <c r="D149" s="16">
        <f>'Ref. DC-2020'!B19</f>
        <v>2775</v>
      </c>
      <c r="I149" s="37"/>
    </row>
    <row r="150" spans="1:9" x14ac:dyDescent="0.3">
      <c r="A150" s="13" t="s">
        <v>267</v>
      </c>
      <c r="B150" s="16">
        <f t="shared" ref="B150:B154" si="14">B136</f>
        <v>116</v>
      </c>
      <c r="C150" s="16">
        <f t="shared" ref="C150:C155" si="15">D136</f>
        <v>160</v>
      </c>
      <c r="D150" s="16">
        <f>'Ref. DC-2020'!B20</f>
        <v>157</v>
      </c>
      <c r="I150" s="37"/>
    </row>
    <row r="151" spans="1:9" x14ac:dyDescent="0.3">
      <c r="A151" s="13" t="s">
        <v>268</v>
      </c>
      <c r="B151" s="16">
        <f t="shared" si="14"/>
        <v>121</v>
      </c>
      <c r="C151" s="16">
        <f t="shared" si="15"/>
        <v>116</v>
      </c>
      <c r="D151" s="16">
        <f>'Ref. DC-2020'!B21</f>
        <v>90</v>
      </c>
      <c r="I151" s="37"/>
    </row>
    <row r="152" spans="1:9" x14ac:dyDescent="0.3">
      <c r="A152" s="13" t="s">
        <v>269</v>
      </c>
      <c r="B152" s="16">
        <f t="shared" si="14"/>
        <v>605</v>
      </c>
      <c r="C152" s="16">
        <f t="shared" si="15"/>
        <v>993</v>
      </c>
      <c r="D152" s="16">
        <f>'Ref. DC-2020'!B22</f>
        <v>1090</v>
      </c>
      <c r="I152" s="37"/>
    </row>
    <row r="153" spans="1:9" x14ac:dyDescent="0.3">
      <c r="A153" s="13" t="s">
        <v>270</v>
      </c>
      <c r="B153" s="16">
        <f t="shared" si="14"/>
        <v>2</v>
      </c>
      <c r="C153" s="16">
        <f t="shared" si="15"/>
        <v>2</v>
      </c>
      <c r="D153" s="16">
        <f>'Ref. DC-2020'!B23</f>
        <v>6</v>
      </c>
      <c r="I153" s="37"/>
    </row>
    <row r="154" spans="1:9" x14ac:dyDescent="0.3">
      <c r="A154" s="13" t="s">
        <v>271</v>
      </c>
      <c r="B154" s="16">
        <f t="shared" si="14"/>
        <v>49</v>
      </c>
      <c r="C154" s="16">
        <f t="shared" si="15"/>
        <v>54</v>
      </c>
      <c r="D154" s="16">
        <f>'Ref. DC-2020'!B24</f>
        <v>124</v>
      </c>
      <c r="I154" s="37"/>
    </row>
    <row r="155" spans="1:9" x14ac:dyDescent="0.3">
      <c r="A155" s="13" t="s">
        <v>272</v>
      </c>
      <c r="B155" s="16">
        <f>B141</f>
        <v>267</v>
      </c>
      <c r="C155" s="16">
        <f t="shared" si="15"/>
        <v>220</v>
      </c>
      <c r="D155" s="16">
        <f>'Ref. DC-2020'!B25</f>
        <v>391</v>
      </c>
      <c r="I155" s="37"/>
    </row>
    <row r="156" spans="1:9" x14ac:dyDescent="0.3">
      <c r="A156" s="47" t="s">
        <v>2554</v>
      </c>
      <c r="I156" s="37" t="str">
        <f>A156</f>
        <v>Source: U.S. Census Bureau, Census 2000, 2010; Social Explorer Table for Census 2020.</v>
      </c>
    </row>
    <row r="157" spans="1:9" x14ac:dyDescent="0.3">
      <c r="A157" s="47"/>
      <c r="I157" s="97"/>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Selma</v>
      </c>
      <c r="C160" s="51" t="str">
        <f>B3</f>
        <v>City of Selma</v>
      </c>
      <c r="D160" s="51" t="str">
        <f>B4</f>
        <v>Fresno County</v>
      </c>
      <c r="E160" s="51" t="str">
        <f>B4</f>
        <v>Fresno County</v>
      </c>
      <c r="F160" s="51" t="s">
        <v>189</v>
      </c>
      <c r="G160" s="51" t="s">
        <v>189</v>
      </c>
      <c r="H160" s="274"/>
      <c r="I160" s="62" t="s">
        <v>274</v>
      </c>
    </row>
    <row r="161" spans="1:9" x14ac:dyDescent="0.3">
      <c r="A161" s="13" t="s">
        <v>196</v>
      </c>
      <c r="B161" s="16">
        <f>'Ref. ACS-5-YR'!H1535</f>
        <v>24289</v>
      </c>
      <c r="C161" s="55"/>
      <c r="D161" s="16">
        <f>'Ref. ACS-5-YR'!R1535</f>
        <v>978588</v>
      </c>
      <c r="E161" s="55"/>
      <c r="F161" s="16">
        <f>'Ref. ACS-5-YR'!AB1535</f>
        <v>38838726</v>
      </c>
      <c r="G161" s="55"/>
      <c r="H161" s="275"/>
      <c r="I161" s="37"/>
    </row>
    <row r="162" spans="1:9" x14ac:dyDescent="0.3">
      <c r="A162" s="13" t="s">
        <v>275</v>
      </c>
      <c r="B162" s="16">
        <f>'Ref. ACS-5-YR'!H1536</f>
        <v>7090</v>
      </c>
      <c r="C162" s="55">
        <f>'Ref. ACS-5-YR'!I1536</f>
        <v>0.29190168388982668</v>
      </c>
      <c r="D162" s="16">
        <f>'Ref. ACS-5-YR'!R1536</f>
        <v>281079</v>
      </c>
      <c r="E162" s="55">
        <f>'Ref. ACS-5-YR'!S1536</f>
        <v>0.28699999999999998</v>
      </c>
      <c r="F162" s="16">
        <f>'Ref. ACS-5-YR'!AB1536</f>
        <v>8942907</v>
      </c>
      <c r="G162" s="55">
        <f>'Ref. ACS-5-YR'!AC1536</f>
        <v>0.23</v>
      </c>
      <c r="H162" s="275"/>
      <c r="I162" s="37"/>
    </row>
    <row r="163" spans="1:9" x14ac:dyDescent="0.3">
      <c r="A163" s="13" t="s">
        <v>276</v>
      </c>
      <c r="B163" s="16">
        <f>'Ref. ACS-5-YR'!H1537</f>
        <v>143</v>
      </c>
      <c r="C163" s="55">
        <f>B163/B162</f>
        <v>2.0169252468265161E-2</v>
      </c>
      <c r="D163" s="16">
        <f>'Ref. ACS-5-YR'!R1537</f>
        <v>8213</v>
      </c>
      <c r="E163" s="55">
        <f>D163/D162</f>
        <v>2.9219543260079906E-2</v>
      </c>
      <c r="F163" s="16">
        <f>'Ref. ACS-5-YR'!AB1537</f>
        <v>207793</v>
      </c>
      <c r="G163" s="55">
        <f>F163/F162</f>
        <v>2.3235509437814796E-2</v>
      </c>
      <c r="H163" s="275"/>
      <c r="I163" s="37"/>
    </row>
    <row r="164" spans="1:9" x14ac:dyDescent="0.3">
      <c r="A164" s="13" t="s">
        <v>277</v>
      </c>
      <c r="B164" s="16">
        <f>'Ref. ACS-5-YR'!H1538</f>
        <v>144</v>
      </c>
      <c r="C164" s="55">
        <f>B164/B162</f>
        <v>2.0310296191819465E-2</v>
      </c>
      <c r="D164" s="16">
        <f>'Ref. ACS-5-YR'!R1538</f>
        <v>3488</v>
      </c>
      <c r="E164" s="55">
        <f>D164/D162</f>
        <v>1.2409322645946514E-2</v>
      </c>
      <c r="F164" s="16">
        <f>'Ref. ACS-5-YR'!AB1538</f>
        <v>99013</v>
      </c>
      <c r="G164" s="55">
        <f>F164/F162</f>
        <v>1.1071679488560041E-2</v>
      </c>
      <c r="H164" s="275"/>
      <c r="I164" s="37"/>
    </row>
    <row r="165" spans="1:9" x14ac:dyDescent="0.3">
      <c r="A165" s="13" t="s">
        <v>278</v>
      </c>
      <c r="B165" s="16">
        <f>'Ref. ACS-5-YR'!H1539</f>
        <v>6803</v>
      </c>
      <c r="C165" s="55">
        <f>B165/B162</f>
        <v>0.95952045133991537</v>
      </c>
      <c r="D165" s="16">
        <f>'Ref. ACS-5-YR'!R1539</f>
        <v>269378</v>
      </c>
      <c r="E165" s="55">
        <f>D165/D162</f>
        <v>0.95837113409397356</v>
      </c>
      <c r="F165" s="16">
        <f>'Ref. ACS-5-YR'!AB1539</f>
        <v>8636101</v>
      </c>
      <c r="G165" s="55">
        <f>F165/F162</f>
        <v>0.96569281107362515</v>
      </c>
      <c r="H165" s="275"/>
      <c r="I165" s="37"/>
    </row>
    <row r="166" spans="1:9" x14ac:dyDescent="0.3">
      <c r="A166" s="13" t="s">
        <v>279</v>
      </c>
      <c r="B166" s="16">
        <f>'Ref. ACS-5-YR'!H1540</f>
        <v>14592</v>
      </c>
      <c r="C166" s="55">
        <f>'Ref. ACS-5-YR'!I1540</f>
        <v>0.60076577874758119</v>
      </c>
      <c r="D166" s="16">
        <f>'Ref. ACS-5-YR'!R1540</f>
        <v>578914</v>
      </c>
      <c r="E166" s="55">
        <f>'Ref. ACS-5-YR'!S1540</f>
        <v>0.59199999999999997</v>
      </c>
      <c r="F166" s="16">
        <f>'Ref. ACS-5-YR'!AB1540</f>
        <v>24347395</v>
      </c>
      <c r="G166" s="55">
        <f>'Ref. ACS-5-YR'!AC1540</f>
        <v>0.627</v>
      </c>
      <c r="H166" s="275"/>
      <c r="I166" s="37"/>
    </row>
    <row r="167" spans="1:9" x14ac:dyDescent="0.3">
      <c r="A167" s="13" t="s">
        <v>280</v>
      </c>
      <c r="B167" s="16">
        <f>'Ref. ACS-5-YR'!H1541</f>
        <v>780</v>
      </c>
      <c r="C167" s="55">
        <f>B167/B166</f>
        <v>5.3453947368421052E-2</v>
      </c>
      <c r="D167" s="16">
        <f>'Ref. ACS-5-YR'!R1541</f>
        <v>34051</v>
      </c>
      <c r="E167" s="55">
        <f>D167/D166</f>
        <v>5.8818753735442569E-2</v>
      </c>
      <c r="F167" s="16">
        <f>'Ref. ACS-5-YR'!AB1541</f>
        <v>1077809</v>
      </c>
      <c r="G167" s="55">
        <f>F167/F166</f>
        <v>4.4267939136815253E-2</v>
      </c>
      <c r="H167" s="275"/>
      <c r="I167" s="37"/>
    </row>
    <row r="168" spans="1:9" x14ac:dyDescent="0.3">
      <c r="A168" s="13" t="s">
        <v>281</v>
      </c>
      <c r="B168" s="16">
        <f>'Ref. ACS-5-YR'!H1542</f>
        <v>574</v>
      </c>
      <c r="C168" s="55">
        <f>B168/B166</f>
        <v>3.9336622807017545E-2</v>
      </c>
      <c r="D168" s="16">
        <f>'Ref. ACS-5-YR'!R1542</f>
        <v>32387</v>
      </c>
      <c r="E168" s="55">
        <f>D168/D166</f>
        <v>5.5944406250323882E-2</v>
      </c>
      <c r="F168" s="16">
        <f>'Ref. ACS-5-YR'!AB1542</f>
        <v>866771</v>
      </c>
      <c r="G168" s="55">
        <f>F168/F166</f>
        <v>3.560015352771826E-2</v>
      </c>
      <c r="H168" s="275"/>
      <c r="I168" s="37"/>
    </row>
    <row r="169" spans="1:9" x14ac:dyDescent="0.3">
      <c r="A169" s="13" t="s">
        <v>282</v>
      </c>
      <c r="B169" s="16">
        <f>'Ref. ACS-5-YR'!H1543</f>
        <v>13238</v>
      </c>
      <c r="C169" s="55">
        <f>B169/B166</f>
        <v>0.90720942982456143</v>
      </c>
      <c r="D169" s="16">
        <f>'Ref. ACS-5-YR'!R1543</f>
        <v>512476</v>
      </c>
      <c r="E169" s="55">
        <f>D169/D166</f>
        <v>0.88523684001423353</v>
      </c>
      <c r="F169" s="16">
        <f>'Ref. ACS-5-YR'!AB1543</f>
        <v>22402815</v>
      </c>
      <c r="G169" s="55">
        <f>F169/F166</f>
        <v>0.92013190733546646</v>
      </c>
      <c r="H169" s="275"/>
      <c r="I169" s="37"/>
    </row>
    <row r="170" spans="1:9" x14ac:dyDescent="0.3">
      <c r="A170" s="13" t="s">
        <v>283</v>
      </c>
      <c r="B170" s="16">
        <f>'Ref. ACS-5-YR'!H1544</f>
        <v>2607</v>
      </c>
      <c r="C170" s="55">
        <f>'Ref. ACS-5-YR'!I1544</f>
        <v>0.10733253736259211</v>
      </c>
      <c r="D170" s="16">
        <f>'Ref. ACS-5-YR'!R1544</f>
        <v>118595</v>
      </c>
      <c r="E170" s="55">
        <f>'Ref. ACS-5-YR'!S1544</f>
        <v>0.121</v>
      </c>
      <c r="F170" s="16">
        <f>'Ref. ACS-5-YR'!AB1544</f>
        <v>5548424</v>
      </c>
      <c r="G170" s="55">
        <f>'Ref. ACS-5-YR'!AC1544</f>
        <v>0.14299999999999999</v>
      </c>
      <c r="H170" s="275"/>
      <c r="I170" s="37"/>
    </row>
    <row r="171" spans="1:9" x14ac:dyDescent="0.3">
      <c r="A171" s="13" t="s">
        <v>284</v>
      </c>
      <c r="B171" s="16">
        <f>'Ref. ACS-5-YR'!H1545</f>
        <v>438</v>
      </c>
      <c r="C171" s="55">
        <f>B171/B170</f>
        <v>0.16800920598388952</v>
      </c>
      <c r="D171" s="16">
        <f>'Ref. ACS-5-YR'!R1545</f>
        <v>20009</v>
      </c>
      <c r="E171" s="55">
        <f>D171/D170</f>
        <v>0.16871706227075339</v>
      </c>
      <c r="F171" s="16">
        <f>'Ref. ACS-5-YR'!AB1545</f>
        <v>803463</v>
      </c>
      <c r="G171" s="55">
        <f>F171/F170</f>
        <v>0.14480922871071136</v>
      </c>
      <c r="H171" s="275"/>
      <c r="I171" s="37"/>
    </row>
    <row r="172" spans="1:9" x14ac:dyDescent="0.3">
      <c r="A172" s="13" t="s">
        <v>285</v>
      </c>
      <c r="B172" s="16">
        <f>'Ref. ACS-5-YR'!H1546</f>
        <v>680</v>
      </c>
      <c r="C172" s="55">
        <f>B172/B170</f>
        <v>0.26083621020329883</v>
      </c>
      <c r="D172" s="16">
        <f>'Ref. ACS-5-YR'!R1546</f>
        <v>29308</v>
      </c>
      <c r="E172" s="55">
        <f>D172/D170</f>
        <v>0.24712677600236096</v>
      </c>
      <c r="F172" s="16">
        <f>'Ref. ACS-5-YR'!AB1546</f>
        <v>1092102</v>
      </c>
      <c r="G172" s="55">
        <f>F172/F170</f>
        <v>0.19683102805409247</v>
      </c>
      <c r="H172" s="275"/>
      <c r="I172"/>
    </row>
    <row r="173" spans="1:9" x14ac:dyDescent="0.3">
      <c r="A173" s="13" t="s">
        <v>286</v>
      </c>
      <c r="B173" s="16">
        <f>'Ref. ACS-5-YR'!H1547</f>
        <v>1489</v>
      </c>
      <c r="C173" s="55">
        <f>B173/B170</f>
        <v>0.5711545838128117</v>
      </c>
      <c r="D173" s="16">
        <f>'Ref. ACS-5-YR'!R1547</f>
        <v>69278</v>
      </c>
      <c r="E173" s="55">
        <f>D173/D170</f>
        <v>0.58415616172688567</v>
      </c>
      <c r="F173" s="16">
        <f>'Ref. ACS-5-YR'!AB1547</f>
        <v>3652859</v>
      </c>
      <c r="G173" s="55">
        <f>F173/F170</f>
        <v>0.65835974323519619</v>
      </c>
      <c r="H173" s="275"/>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Selma</v>
      </c>
      <c r="C180" s="51" t="s">
        <v>195</v>
      </c>
      <c r="D180" s="51" t="str">
        <f>B4</f>
        <v>Fresno County</v>
      </c>
      <c r="E180" s="51" t="s">
        <v>195</v>
      </c>
      <c r="F180" s="51" t="s">
        <v>189</v>
      </c>
      <c r="G180" s="51" t="s">
        <v>195</v>
      </c>
      <c r="H180" s="276"/>
      <c r="I180" s="62" t="s">
        <v>289</v>
      </c>
    </row>
    <row r="181" spans="1:9" x14ac:dyDescent="0.3">
      <c r="A181" s="13" t="s">
        <v>196</v>
      </c>
      <c r="B181" s="16">
        <f>B161</f>
        <v>24289</v>
      </c>
      <c r="C181" s="55"/>
      <c r="D181" s="16">
        <f>D161</f>
        <v>978588</v>
      </c>
      <c r="E181" s="55"/>
      <c r="F181" s="16">
        <f>F161</f>
        <v>38838726</v>
      </c>
      <c r="G181" s="55"/>
      <c r="H181" s="275"/>
    </row>
    <row r="182" spans="1:9" x14ac:dyDescent="0.3">
      <c r="A182" s="13" t="s">
        <v>290</v>
      </c>
      <c r="B182" s="16">
        <f t="shared" ref="B182:F182" si="16">SUM(B163,B167,B171)</f>
        <v>1361</v>
      </c>
      <c r="C182" s="55">
        <f>B182/$B$181</f>
        <v>5.6033595454732597E-2</v>
      </c>
      <c r="D182" s="16">
        <f t="shared" si="16"/>
        <v>62273</v>
      </c>
      <c r="E182" s="55">
        <f>D182/$D$181</f>
        <v>6.3635564711604878E-2</v>
      </c>
      <c r="F182" s="16">
        <f t="shared" si="16"/>
        <v>2089065</v>
      </c>
      <c r="G182" s="55">
        <f>F182/$F$181</f>
        <v>5.3788195833200089E-2</v>
      </c>
      <c r="H182" s="275"/>
    </row>
    <row r="183" spans="1:9" x14ac:dyDescent="0.3">
      <c r="A183" s="13" t="s">
        <v>291</v>
      </c>
      <c r="B183" s="16">
        <f t="shared" ref="B183:D184" si="17">SUM(B164,B168,B172)</f>
        <v>1398</v>
      </c>
      <c r="C183" s="55">
        <f t="shared" ref="C183:C184" si="18">B183/$B$181</f>
        <v>5.7556918769813496E-2</v>
      </c>
      <c r="D183" s="16">
        <f t="shared" si="17"/>
        <v>65183</v>
      </c>
      <c r="E183" s="55">
        <f t="shared" ref="E183:E184" si="19">D183/$D$181</f>
        <v>6.6609236982264244E-2</v>
      </c>
      <c r="F183" s="16">
        <f t="shared" ref="F183" si="20">SUM(F164,F168,F172)</f>
        <v>2057886</v>
      </c>
      <c r="G183" s="55">
        <f t="shared" ref="G183:G184" si="21">F183/$F$181</f>
        <v>5.2985414609119777E-2</v>
      </c>
      <c r="H183" s="275"/>
    </row>
    <row r="184" spans="1:9" x14ac:dyDescent="0.3">
      <c r="A184" s="13" t="s">
        <v>292</v>
      </c>
      <c r="B184" s="16">
        <f t="shared" si="17"/>
        <v>21530</v>
      </c>
      <c r="C184" s="55">
        <f t="shared" si="18"/>
        <v>0.88640948577545386</v>
      </c>
      <c r="D184" s="16">
        <f t="shared" si="17"/>
        <v>851132</v>
      </c>
      <c r="E184" s="55">
        <f t="shared" si="19"/>
        <v>0.86975519830613091</v>
      </c>
      <c r="F184" s="16">
        <f t="shared" ref="F184" si="22">SUM(F165,F169,F173)</f>
        <v>34691775</v>
      </c>
      <c r="G184" s="55">
        <f t="shared" si="21"/>
        <v>0.89322638955768019</v>
      </c>
      <c r="H184" s="275"/>
    </row>
    <row r="185" spans="1:9" x14ac:dyDescent="0.3">
      <c r="A185" s="47" t="s">
        <v>287</v>
      </c>
    </row>
    <row r="188" spans="1:9" x14ac:dyDescent="0.3">
      <c r="A188" s="1" t="s">
        <v>293</v>
      </c>
    </row>
    <row r="189" spans="1:9" ht="28.8" x14ac:dyDescent="0.3">
      <c r="A189" s="48" t="s">
        <v>188</v>
      </c>
      <c r="B189" s="51" t="str">
        <f>B3</f>
        <v>City of Selma</v>
      </c>
      <c r="C189" s="61" t="s">
        <v>195</v>
      </c>
      <c r="D189" s="51" t="str">
        <f>B4</f>
        <v>Fresno County</v>
      </c>
      <c r="E189" s="61" t="s">
        <v>195</v>
      </c>
      <c r="F189" s="60" t="s">
        <v>189</v>
      </c>
      <c r="G189" s="61" t="s">
        <v>195</v>
      </c>
      <c r="H189" s="276"/>
    </row>
    <row r="190" spans="1:9" x14ac:dyDescent="0.3">
      <c r="A190" s="13" t="s">
        <v>294</v>
      </c>
      <c r="B190" s="16">
        <f>B182+B183</f>
        <v>2759</v>
      </c>
      <c r="C190" s="55"/>
      <c r="D190" s="16">
        <f>D182+D183</f>
        <v>127456</v>
      </c>
      <c r="E190" s="55"/>
      <c r="F190" s="16">
        <f>F182+F183</f>
        <v>4146951</v>
      </c>
      <c r="G190" s="55"/>
      <c r="H190" s="276"/>
    </row>
    <row r="191" spans="1:9" x14ac:dyDescent="0.3">
      <c r="A191" s="13" t="s">
        <v>295</v>
      </c>
      <c r="B191" s="16">
        <f>'Ref. ACS-5-YR'!H1316+'Ref. ACS-5-YR'!H1319+'Ref. ACS-5-YR'!H1322+'Ref. ACS-5-YR'!H1325+'Ref. ACS-5-YR'!H1328+'Ref. ACS-5-YR'!H1331+'Ref. ACS-5-YR'!H1335+'Ref. ACS-5-YR'!H1338+'Ref. ACS-5-YR'!H1341+'Ref. ACS-5-YR'!H1344+'Ref. ACS-5-YR'!H1347+'Ref. ACS-5-YR'!H1350</f>
        <v>958</v>
      </c>
      <c r="C191" s="55">
        <f>B191/B190</f>
        <v>0.3472272562522653</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75"/>
    </row>
    <row r="192" spans="1:9" x14ac:dyDescent="0.3">
      <c r="A192" s="13" t="s">
        <v>296</v>
      </c>
      <c r="B192" s="16">
        <f>'Ref. ACS-5-YR'!H1358+'Ref. ACS-5-YR'!H1361+'Ref. ACS-5-YR'!H1364+'Ref. ACS-5-YR'!H1367+'Ref. ACS-5-YR'!H1370+'Ref. ACS-5-YR'!H1373+'Ref. ACS-5-YR'!H1377+'Ref. ACS-5-YR'!H1380+'Ref. ACS-5-YR'!H1383+'Ref. ACS-5-YR'!H1386+'Ref. ACS-5-YR'!H1389+'Ref. ACS-5-YR'!H1392</f>
        <v>610</v>
      </c>
      <c r="C192" s="55">
        <f>B192/B190</f>
        <v>0.22109459949256977</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5"/>
    </row>
    <row r="193" spans="1:9" x14ac:dyDescent="0.3">
      <c r="A193" s="13" t="s">
        <v>297</v>
      </c>
      <c r="B193" s="16">
        <f>SUM('Ref. ACS-5-YR'!H1400,'Ref. ACS-5-YR'!H1403,'Ref. ACS-5-YR'!H1406,'Ref. ACS-5-YR'!H1409,'Ref. ACS-5-YR'!H1412,'Ref. ACS-5-YR'!H1416+'Ref. ACS-5-YR'!H1419,'Ref. ACS-5-YR'!H1422,'Ref. ACS-5-YR'!H1425,'Ref. ACS-5-YR'!H1428)</f>
        <v>847</v>
      </c>
      <c r="C193" s="55">
        <f>B193/B190</f>
        <v>0.30699528814787969</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75"/>
    </row>
    <row r="194" spans="1:9" x14ac:dyDescent="0.3">
      <c r="A194" s="13" t="s">
        <v>298</v>
      </c>
      <c r="B194" s="16">
        <f>SUM('Ref. ACS-5-YR'!H1436,'Ref. ACS-5-YR'!H1439,'Ref. ACS-5-YR'!H1442,'Ref. ACS-5-YR'!H1445,'Ref. ACS-5-YR'!H1448,'Ref. ACS-5-YR'!H1452,'Ref. ACS-5-YR'!H1455,'Ref. ACS-5-YR'!H1458,'Ref. ACS-5-YR'!H1461,'Ref. ACS-5-YR'!H1464)</f>
        <v>1554</v>
      </c>
      <c r="C194" s="55">
        <f>B194/B190</f>
        <v>0.5632475534613991</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75"/>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447</v>
      </c>
      <c r="C195" s="55">
        <f>B195/B190</f>
        <v>0.1620152229068503</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75"/>
    </row>
    <row r="196" spans="1:9" x14ac:dyDescent="0.3">
      <c r="A196" s="13" t="s">
        <v>300</v>
      </c>
      <c r="B196" s="16">
        <f>SUM('Ref. ACS-5-YR'!H1508,'Ref. ACS-5-YR'!H1511,'Ref. ACS-5-YR'!H1514,'Ref. ACS-5-YR'!H1517,'Ref. ACS-5-YR'!H1521,'Ref. ACS-5-YR'!H1524,'Ref. ACS-5-YR'!H1527,'Ref. ACS-5-YR'!H1530)</f>
        <v>799</v>
      </c>
      <c r="C196" s="55">
        <f>B196/B190</f>
        <v>0.28959768031895616</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75"/>
    </row>
    <row r="197" spans="1:9" x14ac:dyDescent="0.3">
      <c r="A197" s="47" t="s">
        <v>301</v>
      </c>
    </row>
    <row r="198" spans="1:9" x14ac:dyDescent="0.3">
      <c r="A198" s="47"/>
    </row>
    <row r="199" spans="1:9" x14ac:dyDescent="0.3">
      <c r="A199" s="1" t="s">
        <v>302</v>
      </c>
    </row>
    <row r="200" spans="1:9" ht="28.8" x14ac:dyDescent="0.3">
      <c r="A200" s="48"/>
      <c r="B200" s="51" t="str">
        <f>B3</f>
        <v>City of Selma</v>
      </c>
      <c r="C200" s="51" t="str">
        <f>B4</f>
        <v>Fresno County</v>
      </c>
      <c r="D200" s="51" t="s">
        <v>303</v>
      </c>
    </row>
    <row r="201" spans="1:9" x14ac:dyDescent="0.3">
      <c r="A201" s="13" t="s">
        <v>304</v>
      </c>
      <c r="B201" s="16">
        <f>VLOOKUP(Population!B211,'Ref. DDS_Pivot'!A$2:K$465,5,FALSE)</f>
        <v>263</v>
      </c>
      <c r="C201" s="16">
        <f>VLOOKUP(C211,'Ref. DDS_Pivot'!A$467:K$527,5,FALSE)</f>
        <v>8602</v>
      </c>
      <c r="D201" s="16">
        <v>309381</v>
      </c>
      <c r="I201" s="62" t="s">
        <v>2519</v>
      </c>
    </row>
    <row r="202" spans="1:9" x14ac:dyDescent="0.3">
      <c r="A202" s="13" t="s">
        <v>305</v>
      </c>
      <c r="B202" s="16">
        <f>VLOOKUP(Population!B211,'Ref. DDS_Pivot'!A$2:K$465,6,FALSE)</f>
        <v>11</v>
      </c>
      <c r="C202" s="16">
        <f>VLOOKUP(C211,'Ref. DDS_Pivot'!A$467:K$527,6,FALSE)</f>
        <v>931</v>
      </c>
      <c r="D202" s="16">
        <v>27881</v>
      </c>
      <c r="I202" s="37"/>
    </row>
    <row r="203" spans="1:9" x14ac:dyDescent="0.3">
      <c r="A203" s="13" t="s">
        <v>306</v>
      </c>
      <c r="B203" s="16">
        <f>VLOOKUP(Population!B211,'Ref. DDS_Pivot'!A$2:K$465,7,FALSE)</f>
        <v>5</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5</v>
      </c>
      <c r="C205" s="16">
        <f>VLOOKUP(C211,'Ref. DDS_Pivot'!A$467:K$527,9,FALSE)</f>
        <v>369</v>
      </c>
      <c r="D205" s="16">
        <v>8288</v>
      </c>
      <c r="I205" s="37"/>
    </row>
    <row r="206" spans="1:9" x14ac:dyDescent="0.3">
      <c r="A206" s="13" t="s">
        <v>309</v>
      </c>
      <c r="B206" s="16">
        <f>VLOOKUP(Population!B211,'Ref. DDS_Pivot'!A$2:K$465,10,FALSE)</f>
        <v>0</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Selma</v>
      </c>
      <c r="C211" s="51" t="str">
        <f>B4</f>
        <v>Fresno County</v>
      </c>
      <c r="D211" s="51" t="s">
        <v>303</v>
      </c>
      <c r="I211" s="37"/>
    </row>
    <row r="212" spans="1:9" x14ac:dyDescent="0.3">
      <c r="A212" s="13" t="s">
        <v>311</v>
      </c>
      <c r="B212" s="16">
        <f>VLOOKUP(Population!B211,'Ref. DDS_Pivot'!A$2:K$465,3,FALSE)</f>
        <v>174</v>
      </c>
      <c r="C212" s="16">
        <f>VLOOKUP(C211,'Ref. DDS_Pivot'!A$467:K$527,3,FALSE)</f>
        <v>5468</v>
      </c>
      <c r="D212" s="16">
        <v>192384</v>
      </c>
      <c r="I212" s="37"/>
    </row>
    <row r="213" spans="1:9" x14ac:dyDescent="0.3">
      <c r="A213" s="13" t="s">
        <v>312</v>
      </c>
      <c r="B213" s="16">
        <f>VLOOKUP(Population!B211,'Ref. DDS_Pivot'!A$2:K$465,4,FALSE)</f>
        <v>108</v>
      </c>
      <c r="C213" s="16">
        <f>VLOOKUP(C211,'Ref. DDS_Pivot'!A$467:K$527,4,FALSE)</f>
        <v>5367</v>
      </c>
      <c r="D213" s="16">
        <v>185353</v>
      </c>
      <c r="I213" s="37"/>
    </row>
    <row r="214" spans="1:9" x14ac:dyDescent="0.3">
      <c r="A214" s="13" t="s">
        <v>186</v>
      </c>
      <c r="B214" s="16">
        <f>SUM(B212:B213)</f>
        <v>282</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80" t="s">
        <v>195</v>
      </c>
      <c r="D219" s="80">
        <v>2015</v>
      </c>
      <c r="E219" s="80" t="s">
        <v>195</v>
      </c>
      <c r="F219" s="80">
        <v>2020</v>
      </c>
      <c r="G219" s="80" t="s">
        <v>195</v>
      </c>
      <c r="I219" s="37"/>
    </row>
    <row r="220" spans="1:9" x14ac:dyDescent="0.3">
      <c r="A220" s="13" t="s">
        <v>196</v>
      </c>
      <c r="B220" s="16">
        <f>'Ref. ACS-5-YR Add.'!B62</f>
        <v>9242</v>
      </c>
      <c r="C220" s="116">
        <f t="shared" ref="C220:C233" si="23">B220/$B$220</f>
        <v>1</v>
      </c>
      <c r="D220" s="16">
        <f>'Ref. ACS-5-YR Add.'!E62</f>
        <v>9434</v>
      </c>
      <c r="E220" s="116">
        <f t="shared" ref="E220:E233" si="24">D220/$D$220</f>
        <v>1</v>
      </c>
      <c r="F220" s="16">
        <f>'Ref. ACS-5-YR Add.'!H62</f>
        <v>9987</v>
      </c>
      <c r="G220" s="116">
        <f t="shared" ref="G220:G233" si="25">F220/$F$220</f>
        <v>1</v>
      </c>
      <c r="I220" s="37"/>
    </row>
    <row r="221" spans="1:9" x14ac:dyDescent="0.3">
      <c r="A221" s="13" t="s">
        <v>314</v>
      </c>
      <c r="B221" s="16">
        <f>'Ref. ACS-5-YR Add.'!B63</f>
        <v>1518</v>
      </c>
      <c r="C221" s="116">
        <f t="shared" si="23"/>
        <v>0.16425016230253192</v>
      </c>
      <c r="D221" s="16">
        <f>'Ref. ACS-5-YR Add.'!E63</f>
        <v>1530</v>
      </c>
      <c r="E221" s="116">
        <f t="shared" si="24"/>
        <v>0.16217935128259486</v>
      </c>
      <c r="F221" s="16">
        <f>'Ref. ACS-5-YR Add.'!H63</f>
        <v>1245</v>
      </c>
      <c r="G221" s="116">
        <f t="shared" si="25"/>
        <v>0.12466206067888255</v>
      </c>
      <c r="I221" s="37"/>
    </row>
    <row r="222" spans="1:9" x14ac:dyDescent="0.3">
      <c r="A222" s="13" t="s">
        <v>315</v>
      </c>
      <c r="B222" s="16">
        <f>'Ref. ACS-5-YR Add.'!B64</f>
        <v>595</v>
      </c>
      <c r="C222" s="116">
        <f t="shared" si="23"/>
        <v>6.4380004328067522E-2</v>
      </c>
      <c r="D222" s="16">
        <f>'Ref. ACS-5-YR Add.'!E64</f>
        <v>482</v>
      </c>
      <c r="E222" s="116">
        <f t="shared" si="24"/>
        <v>5.1091795632817467E-2</v>
      </c>
      <c r="F222" s="16">
        <f>'Ref. ACS-5-YR Add.'!H64</f>
        <v>429</v>
      </c>
      <c r="G222" s="116">
        <f t="shared" si="25"/>
        <v>4.2955842595373987E-2</v>
      </c>
      <c r="I222" s="37"/>
    </row>
    <row r="223" spans="1:9" x14ac:dyDescent="0.3">
      <c r="A223" s="13" t="s">
        <v>316</v>
      </c>
      <c r="B223" s="16">
        <f>'Ref. ACS-5-YR Add.'!B65</f>
        <v>946</v>
      </c>
      <c r="C223" s="116">
        <f t="shared" si="23"/>
        <v>0.10235879679723003</v>
      </c>
      <c r="D223" s="16">
        <f>'Ref. ACS-5-YR Add.'!E65</f>
        <v>983</v>
      </c>
      <c r="E223" s="116">
        <f t="shared" si="24"/>
        <v>0.10419758320966716</v>
      </c>
      <c r="F223" s="16">
        <f>'Ref. ACS-5-YR Add.'!H65</f>
        <v>1011</v>
      </c>
      <c r="G223" s="116">
        <f t="shared" si="25"/>
        <v>0.10123160108140583</v>
      </c>
      <c r="I223" s="37"/>
    </row>
    <row r="224" spans="1:9" x14ac:dyDescent="0.3">
      <c r="A224" s="13" t="s">
        <v>317</v>
      </c>
      <c r="B224" s="16">
        <f>'Ref. ACS-5-YR Add.'!B66</f>
        <v>719</v>
      </c>
      <c r="C224" s="116">
        <f t="shared" si="23"/>
        <v>7.7797013633412682E-2</v>
      </c>
      <c r="D224" s="16">
        <f>'Ref. ACS-5-YR Add.'!E66</f>
        <v>526</v>
      </c>
      <c r="E224" s="116">
        <f t="shared" si="24"/>
        <v>5.5755776976892095E-2</v>
      </c>
      <c r="F224" s="16">
        <f>'Ref. ACS-5-YR Add.'!H66</f>
        <v>539</v>
      </c>
      <c r="G224" s="116">
        <f t="shared" si="25"/>
        <v>5.3970161209572445E-2</v>
      </c>
      <c r="I224" s="37"/>
    </row>
    <row r="225" spans="1:9" x14ac:dyDescent="0.3">
      <c r="A225" s="13" t="s">
        <v>318</v>
      </c>
      <c r="B225" s="16">
        <f>'Ref. ACS-5-YR Add.'!B67</f>
        <v>897</v>
      </c>
      <c r="C225" s="116">
        <f t="shared" si="23"/>
        <v>9.7056914087859769E-2</v>
      </c>
      <c r="D225" s="16">
        <f>'Ref. ACS-5-YR Add.'!E67</f>
        <v>1115</v>
      </c>
      <c r="E225" s="116">
        <f t="shared" si="24"/>
        <v>0.11818952724189104</v>
      </c>
      <c r="F225" s="16">
        <f>'Ref. ACS-5-YR Add.'!H67</f>
        <v>1064</v>
      </c>
      <c r="G225" s="116">
        <f t="shared" si="25"/>
        <v>0.10653850005006509</v>
      </c>
    </row>
    <row r="226" spans="1:9" x14ac:dyDescent="0.3">
      <c r="A226" s="13" t="s">
        <v>319</v>
      </c>
      <c r="B226" s="16">
        <f>'Ref. ACS-5-YR Add.'!B68</f>
        <v>429</v>
      </c>
      <c r="C226" s="116">
        <f t="shared" si="23"/>
        <v>4.6418524128976409E-2</v>
      </c>
      <c r="D226" s="16">
        <f>'Ref. ACS-5-YR Add.'!E68</f>
        <v>396</v>
      </c>
      <c r="E226" s="116">
        <f t="shared" si="24"/>
        <v>4.1975832096671613E-2</v>
      </c>
      <c r="F226" s="16">
        <f>'Ref. ACS-5-YR Add.'!H68</f>
        <v>557</v>
      </c>
      <c r="G226" s="116">
        <f t="shared" si="25"/>
        <v>5.5772504255532193E-2</v>
      </c>
    </row>
    <row r="227" spans="1:9" x14ac:dyDescent="0.3">
      <c r="A227" s="13" t="s">
        <v>320</v>
      </c>
      <c r="B227" s="16">
        <f>'Ref. ACS-5-YR Add.'!B69</f>
        <v>90</v>
      </c>
      <c r="C227" s="116">
        <f t="shared" si="23"/>
        <v>9.7381519151698761E-3</v>
      </c>
      <c r="D227" s="16">
        <f>'Ref. ACS-5-YR Add.'!E69</f>
        <v>86</v>
      </c>
      <c r="E227" s="116">
        <f t="shared" si="24"/>
        <v>9.1159635361458546E-3</v>
      </c>
      <c r="F227" s="16">
        <f>'Ref. ACS-5-YR Add.'!H69</f>
        <v>83</v>
      </c>
      <c r="G227" s="116">
        <f t="shared" si="25"/>
        <v>8.3108040452588364E-3</v>
      </c>
      <c r="H227" s="276"/>
    </row>
    <row r="228" spans="1:9" x14ac:dyDescent="0.3">
      <c r="A228" s="13" t="s">
        <v>321</v>
      </c>
      <c r="B228" s="16">
        <f>'Ref. ACS-5-YR Add.'!B70</f>
        <v>162</v>
      </c>
      <c r="C228" s="116">
        <f t="shared" si="23"/>
        <v>1.7528673447305777E-2</v>
      </c>
      <c r="D228" s="16">
        <f>'Ref. ACS-5-YR Add.'!E70</f>
        <v>281</v>
      </c>
      <c r="E228" s="116">
        <f t="shared" si="24"/>
        <v>2.9785880856476574E-2</v>
      </c>
      <c r="F228" s="16">
        <f>'Ref. ACS-5-YR Add.'!H70</f>
        <v>168</v>
      </c>
      <c r="G228" s="116">
        <f t="shared" si="25"/>
        <v>1.6821868428957644E-2</v>
      </c>
      <c r="H228" s="275"/>
    </row>
    <row r="229" spans="1:9" x14ac:dyDescent="0.3">
      <c r="A229" s="13" t="s">
        <v>322</v>
      </c>
      <c r="B229" s="16">
        <f>'Ref. ACS-5-YR Add.'!B71</f>
        <v>346</v>
      </c>
      <c r="C229" s="116">
        <f t="shared" si="23"/>
        <v>3.7437784029430862E-2</v>
      </c>
      <c r="D229" s="16">
        <f>'Ref. ACS-5-YR Add.'!E71</f>
        <v>434</v>
      </c>
      <c r="E229" s="116">
        <f t="shared" si="24"/>
        <v>4.600381598473606E-2</v>
      </c>
      <c r="F229" s="16">
        <f>'Ref. ACS-5-YR Add.'!H71</f>
        <v>1004</v>
      </c>
      <c r="G229" s="116">
        <f t="shared" si="25"/>
        <v>0.10053068989686592</v>
      </c>
      <c r="H229" s="275"/>
      <c r="I229" s="42" t="str">
        <f>A234</f>
        <v>Source: U.S. Census Bureau, ACS16-20 (5-year Estimates), Table C24050.</v>
      </c>
    </row>
    <row r="230" spans="1:9" x14ac:dyDescent="0.3">
      <c r="A230" s="13" t="s">
        <v>323</v>
      </c>
      <c r="B230" s="16">
        <f>'Ref. ACS-5-YR Add.'!B72</f>
        <v>1761</v>
      </c>
      <c r="C230" s="116">
        <f t="shared" si="23"/>
        <v>0.19054317247349059</v>
      </c>
      <c r="D230" s="16">
        <f>'Ref. ACS-5-YR Add.'!E72</f>
        <v>1890</v>
      </c>
      <c r="E230" s="116">
        <f t="shared" si="24"/>
        <v>0.20033919864320543</v>
      </c>
      <c r="F230" s="16">
        <f>'Ref. ACS-5-YR Add.'!H72</f>
        <v>2216</v>
      </c>
      <c r="G230" s="116">
        <f t="shared" si="25"/>
        <v>0.22188845499148893</v>
      </c>
      <c r="H230" s="275"/>
      <c r="I230" s="294" t="s">
        <v>2521</v>
      </c>
    </row>
    <row r="231" spans="1:9" x14ac:dyDescent="0.3">
      <c r="A231" s="13" t="s">
        <v>324</v>
      </c>
      <c r="B231" s="16">
        <f>'Ref. ACS-5-YR Add.'!B73</f>
        <v>652</v>
      </c>
      <c r="C231" s="116">
        <f t="shared" si="23"/>
        <v>7.0547500541008445E-2</v>
      </c>
      <c r="D231" s="16">
        <f>'Ref. ACS-5-YR Add.'!E73</f>
        <v>705</v>
      </c>
      <c r="E231" s="116">
        <f t="shared" si="24"/>
        <v>7.4729701081195671E-2</v>
      </c>
      <c r="F231" s="16">
        <f>'Ref. ACS-5-YR Add.'!H73</f>
        <v>586</v>
      </c>
      <c r="G231" s="116">
        <f t="shared" si="25"/>
        <v>5.8676279162911786E-2</v>
      </c>
      <c r="H231" s="275"/>
    </row>
    <row r="232" spans="1:9" x14ac:dyDescent="0.3">
      <c r="A232" s="13" t="s">
        <v>325</v>
      </c>
      <c r="B232" s="16">
        <f>'Ref. ACS-5-YR Add.'!B74</f>
        <v>476</v>
      </c>
      <c r="C232" s="116">
        <f t="shared" si="23"/>
        <v>5.1504003462454012E-2</v>
      </c>
      <c r="D232" s="16">
        <f>'Ref. ACS-5-YR Add.'!E74</f>
        <v>329</v>
      </c>
      <c r="E232" s="116">
        <f t="shared" si="24"/>
        <v>3.4873860504557978E-2</v>
      </c>
      <c r="F232" s="16">
        <f>'Ref. ACS-5-YR Add.'!H74</f>
        <v>544</v>
      </c>
      <c r="G232" s="116">
        <f t="shared" si="25"/>
        <v>5.4470812055672377E-2</v>
      </c>
      <c r="H232" s="275"/>
    </row>
    <row r="233" spans="1:9" x14ac:dyDescent="0.3">
      <c r="A233" s="13" t="s">
        <v>326</v>
      </c>
      <c r="B233" s="16">
        <f>'Ref. ACS-5-YR Add.'!B75</f>
        <v>651</v>
      </c>
      <c r="C233" s="116">
        <f t="shared" si="23"/>
        <v>7.0439298853062104E-2</v>
      </c>
      <c r="D233" s="16">
        <f>'Ref. ACS-5-YR Add.'!E75</f>
        <v>677</v>
      </c>
      <c r="E233" s="116">
        <f t="shared" si="24"/>
        <v>7.1761712953148191E-2</v>
      </c>
      <c r="F233" s="16">
        <f>'Ref. ACS-5-YR Add.'!H75</f>
        <v>541</v>
      </c>
      <c r="G233" s="116">
        <f t="shared" si="25"/>
        <v>5.4170421548012417E-2</v>
      </c>
      <c r="H233" s="275"/>
    </row>
    <row r="234" spans="1:9" x14ac:dyDescent="0.3">
      <c r="A234" t="s">
        <v>327</v>
      </c>
    </row>
    <row r="235" spans="1:9" x14ac:dyDescent="0.3">
      <c r="D235" s="2"/>
      <c r="I235" s="62" t="s">
        <v>2520</v>
      </c>
    </row>
    <row r="236" spans="1:9" x14ac:dyDescent="0.3">
      <c r="A236" s="1" t="s">
        <v>328</v>
      </c>
      <c r="C236" s="115" t="s">
        <v>195</v>
      </c>
      <c r="D236" s="115"/>
      <c r="E236" s="115" t="s">
        <v>195</v>
      </c>
      <c r="F236" s="115"/>
      <c r="G236" s="115" t="s">
        <v>195</v>
      </c>
      <c r="I236" s="37"/>
    </row>
    <row r="237" spans="1:9" ht="28.8" x14ac:dyDescent="0.3">
      <c r="A237" s="48" t="s">
        <v>188</v>
      </c>
      <c r="B237" s="61" t="str">
        <f>' Economic Conditions'!B3</f>
        <v>City of Selma</v>
      </c>
      <c r="C237" s="61" t="str">
        <f>' Economic Conditions'!B3</f>
        <v>City of Selma</v>
      </c>
      <c r="D237" s="61" t="str">
        <f>' Economic Conditions'!B4</f>
        <v>Fresno County</v>
      </c>
      <c r="E237" s="61" t="str">
        <f>' Economic Conditions'!B4</f>
        <v>Fresno County</v>
      </c>
      <c r="F237" s="61" t="s">
        <v>189</v>
      </c>
      <c r="G237" s="61" t="s">
        <v>189</v>
      </c>
      <c r="I237" s="37"/>
    </row>
    <row r="238" spans="1:9" x14ac:dyDescent="0.3">
      <c r="A238" s="13" t="s">
        <v>196</v>
      </c>
      <c r="B238" s="16">
        <f>'Ref. ACS-5-YR Add.'!H62</f>
        <v>9987</v>
      </c>
      <c r="C238" s="55"/>
      <c r="D238" s="16">
        <f>'Ref. ACS-5-YR Add.'!R62</f>
        <v>408625</v>
      </c>
      <c r="E238" s="55"/>
      <c r="F238" s="16">
        <f>'Ref. ACS-5-YR Add.'!AB62</f>
        <v>18646894</v>
      </c>
      <c r="G238" s="55"/>
      <c r="I238" s="37"/>
    </row>
    <row r="239" spans="1:9" x14ac:dyDescent="0.3">
      <c r="A239" s="13" t="s">
        <v>314</v>
      </c>
      <c r="B239" s="16">
        <f>'Ref. ACS-5-YR Add.'!H63</f>
        <v>1245</v>
      </c>
      <c r="C239" s="55">
        <f>'Ref. ACS-5-YR Add.'!I63</f>
        <v>0.12466206067888255</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429</v>
      </c>
      <c r="C240" s="55">
        <f>'Ref. ACS-5-YR Add.'!I64</f>
        <v>4.2955842595373987E-2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1011</v>
      </c>
      <c r="C241" s="55">
        <f>'Ref. ACS-5-YR Add.'!I65</f>
        <v>0.10123160108140583</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539</v>
      </c>
      <c r="C242" s="55">
        <f>'Ref. ACS-5-YR Add.'!I66</f>
        <v>5.3970161209572445E-2</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1064</v>
      </c>
      <c r="C243" s="55">
        <f>'Ref. ACS-5-YR Add.'!I67</f>
        <v>0.10653850005006509</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557</v>
      </c>
      <c r="C244" s="55">
        <f>'Ref. ACS-5-YR Add.'!I68</f>
        <v>5.5772504255532193E-2</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83</v>
      </c>
      <c r="C245" s="55">
        <f>'Ref. ACS-5-YR Add.'!I69</f>
        <v>8.3108040452588364E-3</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168</v>
      </c>
      <c r="C246" s="55">
        <f>'Ref. ACS-5-YR Add.'!I70</f>
        <v>1.6821868428957644E-2</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1004</v>
      </c>
      <c r="C247" s="55">
        <f>'Ref. ACS-5-YR Add.'!I71</f>
        <v>0.10053068989686592</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2216</v>
      </c>
      <c r="C248" s="55">
        <f>'Ref. ACS-5-YR Add.'!I72</f>
        <v>0.22188845499148893</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586</v>
      </c>
      <c r="C249" s="55">
        <f>'Ref. ACS-5-YR Add.'!I73</f>
        <v>5.8676279162911786E-2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544</v>
      </c>
      <c r="C250" s="55">
        <f>'Ref. ACS-5-YR Add.'!I74</f>
        <v>5.4470812055672377E-2</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541</v>
      </c>
      <c r="C251" s="55">
        <f>'Ref. ACS-5-YR Add.'!I75</f>
        <v>5.4170421548012417E-2</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Selma</v>
      </c>
      <c r="C255" s="51" t="str">
        <f>' Economic Conditions'!B3</f>
        <v>City of Selma</v>
      </c>
      <c r="D255" s="51" t="str">
        <f>' Economic Conditions'!B4</f>
        <v>Fresno County</v>
      </c>
      <c r="E255" s="51" t="str">
        <f>' Economic Conditions'!B4</f>
        <v>Fresno County</v>
      </c>
      <c r="F255" s="51" t="s">
        <v>189</v>
      </c>
      <c r="G255" s="60" t="s">
        <v>189</v>
      </c>
      <c r="I255" s="37"/>
    </row>
    <row r="256" spans="1:9" x14ac:dyDescent="0.3">
      <c r="A256" s="13" t="s">
        <v>196</v>
      </c>
      <c r="B256" s="16">
        <f>'Ref. ACS-5-YR Add.'!H62</f>
        <v>9987</v>
      </c>
      <c r="C256" s="55"/>
      <c r="D256" s="16">
        <f>'Ref. ACS-5-YR Add.'!R62</f>
        <v>408625</v>
      </c>
      <c r="E256" s="55"/>
      <c r="F256" s="16">
        <f>'Ref. ACS-5-YR Add.'!AB62</f>
        <v>18646894</v>
      </c>
      <c r="G256" s="55"/>
      <c r="I256" s="37"/>
    </row>
    <row r="257" spans="1:9" x14ac:dyDescent="0.3">
      <c r="A257" s="13" t="s">
        <v>330</v>
      </c>
      <c r="B257" s="16">
        <f>'Ref. ACS-5-YR Add.'!H76</f>
        <v>1998</v>
      </c>
      <c r="C257" s="55">
        <f>'Ref. ACS-5-YR Add.'!I76</f>
        <v>0.20006007810153198</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2259</v>
      </c>
      <c r="C258" s="55">
        <f>'Ref. ACS-5-YR Add.'!I90</f>
        <v>0.22619405226794834</v>
      </c>
      <c r="D258" s="16">
        <f>'Ref. ACS-5-YR Add.'!R90</f>
        <v>79821</v>
      </c>
      <c r="E258" s="55">
        <f>'Ref. ACS-5-YR Add.'!S90</f>
        <v>0.19500000000000001</v>
      </c>
      <c r="F258" s="16">
        <f>'Ref. ACS-5-YR Add.'!AB90</f>
        <v>3376613</v>
      </c>
      <c r="G258" s="55">
        <f>'Ref. ACS-5-YR Add.'!AC90</f>
        <v>0.18099999999999999</v>
      </c>
      <c r="I258" s="294" t="s">
        <v>2521</v>
      </c>
    </row>
    <row r="259" spans="1:9" x14ac:dyDescent="0.3">
      <c r="A259" s="13" t="s">
        <v>332</v>
      </c>
      <c r="B259" s="16">
        <f>'Ref. ACS-5-YR Add.'!H104</f>
        <v>2238</v>
      </c>
      <c r="C259" s="55">
        <f>'Ref. ACS-5-YR Add.'!I104</f>
        <v>0.22409131871432864</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1820</v>
      </c>
      <c r="C260" s="55">
        <f>'Ref. ACS-5-YR Add.'!I118</f>
        <v>0.18223690798037448</v>
      </c>
      <c r="D260" s="16">
        <f>'Ref. ACS-5-YR Add.'!R118</f>
        <v>58938</v>
      </c>
      <c r="E260" s="55">
        <f>'Ref. ACS-5-YR Add.'!S118</f>
        <v>0.14399999999999999</v>
      </c>
      <c r="F260" s="16">
        <f>'Ref. ACS-5-YR Add.'!AB118</f>
        <v>1638447</v>
      </c>
      <c r="G260" s="55">
        <f>'Ref. ACS-5-YR Add.'!AC118</f>
        <v>8.7999999999999995E-2</v>
      </c>
      <c r="I260" s="62" t="s">
        <v>2522</v>
      </c>
    </row>
    <row r="261" spans="1:9" x14ac:dyDescent="0.3">
      <c r="A261" s="13" t="s">
        <v>334</v>
      </c>
      <c r="B261" s="16">
        <f>'Ref. ACS-5-YR Add.'!H132</f>
        <v>1672</v>
      </c>
      <c r="C261" s="55">
        <f>'Ref. ACS-5-YR Add.'!I132</f>
        <v>0.16741764293581657</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92" t="s">
        <v>2483</v>
      </c>
      <c r="B269" s="291"/>
      <c r="C269" s="291"/>
      <c r="D269" s="291"/>
      <c r="E269" s="291"/>
      <c r="F269" s="291"/>
      <c r="G269" s="291"/>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92" t="s">
        <v>2483</v>
      </c>
      <c r="B276" s="291"/>
      <c r="C276" s="291"/>
      <c r="D276" s="291"/>
      <c r="E276" s="291"/>
      <c r="F276" s="291"/>
      <c r="G276" s="291"/>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9" customWidth="1"/>
    <col min="9" max="9" width="106.33203125" style="26" customWidth="1"/>
  </cols>
  <sheetData>
    <row r="1" spans="1:10" ht="30" customHeight="1" x14ac:dyDescent="0.3">
      <c r="A1" s="347" t="s">
        <v>1308</v>
      </c>
      <c r="B1" s="348"/>
      <c r="C1" s="348"/>
      <c r="D1" s="348"/>
      <c r="E1" s="348"/>
      <c r="F1" s="348"/>
      <c r="G1" s="348"/>
      <c r="H1" s="348"/>
      <c r="I1" s="348"/>
      <c r="J1" s="342" t="s">
        <v>185</v>
      </c>
    </row>
    <row r="2" spans="1:10" x14ac:dyDescent="0.3">
      <c r="A2" s="343" t="s">
        <v>6</v>
      </c>
      <c r="B2" s="344"/>
      <c r="C2" s="344"/>
      <c r="D2" s="344"/>
      <c r="E2" s="344"/>
      <c r="F2" s="344"/>
      <c r="G2" s="344"/>
      <c r="H2" s="345"/>
      <c r="I2" s="99" t="s">
        <v>7</v>
      </c>
      <c r="J2" s="342"/>
    </row>
    <row r="3" spans="1:10" x14ac:dyDescent="0.3">
      <c r="A3" s="78" t="s">
        <v>0</v>
      </c>
      <c r="B3" s="78" t="str">
        <f>Population!B3</f>
        <v>City of Selma</v>
      </c>
      <c r="C3" s="66"/>
      <c r="D3" s="66"/>
      <c r="E3" s="66"/>
      <c r="F3" s="66"/>
      <c r="G3" s="66"/>
      <c r="H3" s="277"/>
      <c r="I3" s="79"/>
      <c r="J3" s="342"/>
    </row>
    <row r="4" spans="1:10" x14ac:dyDescent="0.3">
      <c r="A4" s="78" t="s">
        <v>2</v>
      </c>
      <c r="B4" s="78" t="str">
        <f>Population!B4</f>
        <v>Fresno County</v>
      </c>
      <c r="C4" s="66"/>
      <c r="D4" s="66"/>
      <c r="E4" s="66"/>
      <c r="F4" s="66"/>
      <c r="G4" s="66"/>
      <c r="H4" s="277"/>
      <c r="I4" s="79"/>
      <c r="J4" s="342"/>
    </row>
    <row r="5" spans="1:10" ht="18.75" customHeight="1" x14ac:dyDescent="0.3">
      <c r="A5" s="67"/>
      <c r="B5" s="67"/>
      <c r="C5" s="67"/>
      <c r="D5" s="67"/>
      <c r="E5" s="67"/>
      <c r="F5" s="67"/>
      <c r="G5" s="67"/>
      <c r="H5" s="278"/>
      <c r="I5" s="68"/>
    </row>
    <row r="6" spans="1:10" x14ac:dyDescent="0.3">
      <c r="A6" s="1" t="s">
        <v>1309</v>
      </c>
    </row>
    <row r="7" spans="1:10" x14ac:dyDescent="0.3">
      <c r="A7" s="48"/>
      <c r="B7" s="69">
        <v>1980</v>
      </c>
      <c r="C7" s="69">
        <v>1990</v>
      </c>
      <c r="D7" s="69">
        <v>2000</v>
      </c>
      <c r="E7" s="69">
        <v>2010</v>
      </c>
      <c r="F7" s="69">
        <v>2020</v>
      </c>
      <c r="H7" s="271"/>
      <c r="I7" s="62" t="s">
        <v>2514</v>
      </c>
    </row>
    <row r="8" spans="1:10" x14ac:dyDescent="0.3">
      <c r="A8" s="13" t="s">
        <v>1310</v>
      </c>
      <c r="B8" s="16">
        <f>'Ref. DC-1980'!B10</f>
        <v>3517</v>
      </c>
      <c r="C8" s="16">
        <f>'Ref. DC-1990'!B8</f>
        <v>4556</v>
      </c>
      <c r="D8" s="16">
        <f>'Ref. DC-2000'!B37</f>
        <v>5596</v>
      </c>
      <c r="E8" s="16">
        <f>'Ref. DC-2010'!B37</f>
        <v>6416</v>
      </c>
      <c r="F8" s="16">
        <f>'Ref. ACS-5-YR'!H156</f>
        <v>7225</v>
      </c>
      <c r="H8" s="272"/>
    </row>
    <row r="9" spans="1:10" x14ac:dyDescent="0.3">
      <c r="A9" s="13" t="s">
        <v>193</v>
      </c>
      <c r="B9" s="3"/>
      <c r="C9" s="4">
        <f>(C8-B8)/B8</f>
        <v>0.29542223485925506</v>
      </c>
      <c r="D9" s="4">
        <f>(D8-C8)/C8</f>
        <v>0.22827041264266901</v>
      </c>
      <c r="E9" s="4">
        <f>(E8-D8)/D8</f>
        <v>0.14653323802716225</v>
      </c>
      <c r="F9" s="4">
        <f>(F8-E8)/E8</f>
        <v>0.12609102244389028</v>
      </c>
      <c r="H9" s="273"/>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5" t="s">
        <v>2518</v>
      </c>
    </row>
    <row r="22" spans="1:9" x14ac:dyDescent="0.3">
      <c r="A22" s="1" t="s">
        <v>1312</v>
      </c>
      <c r="C22" s="115" t="s">
        <v>195</v>
      </c>
      <c r="D22" s="115"/>
      <c r="E22" s="115" t="s">
        <v>195</v>
      </c>
      <c r="F22" s="115"/>
      <c r="G22" s="115" t="s">
        <v>195</v>
      </c>
    </row>
    <row r="23" spans="1:9" ht="28.8" x14ac:dyDescent="0.3">
      <c r="A23" s="48" t="s">
        <v>188</v>
      </c>
      <c r="B23" s="61" t="str">
        <f>B3</f>
        <v>City of Selma</v>
      </c>
      <c r="C23" s="61" t="str">
        <f>B3</f>
        <v>City of Selma</v>
      </c>
      <c r="D23" s="61" t="str">
        <f>B4</f>
        <v>Fresno County</v>
      </c>
      <c r="E23" s="61" t="str">
        <f>B4</f>
        <v>Fresno County</v>
      </c>
      <c r="F23" s="61" t="s">
        <v>189</v>
      </c>
      <c r="G23" s="61" t="s">
        <v>189</v>
      </c>
      <c r="H23" s="274"/>
      <c r="I23" s="62" t="s">
        <v>1313</v>
      </c>
    </row>
    <row r="24" spans="1:9" x14ac:dyDescent="0.3">
      <c r="A24" s="13" t="s">
        <v>196</v>
      </c>
      <c r="B24" s="16">
        <f>'Ref. ACS-5-YR'!H1577</f>
        <v>7225</v>
      </c>
      <c r="C24" s="55"/>
      <c r="D24" s="16">
        <f>'Ref. ACS-5-YR'!R1577</f>
        <v>310097</v>
      </c>
      <c r="E24" s="55"/>
      <c r="F24" s="16">
        <f>'Ref. ACS-5-YR'!AB1577</f>
        <v>13103114</v>
      </c>
      <c r="G24" s="55"/>
      <c r="H24" s="275"/>
    </row>
    <row r="25" spans="1:9" x14ac:dyDescent="0.3">
      <c r="A25" s="13" t="s">
        <v>1314</v>
      </c>
      <c r="B25" s="16">
        <f>'Ref. ACS-5-YR'!H1578</f>
        <v>3246</v>
      </c>
      <c r="C25" s="55">
        <f>'Ref. ACS-5-YR'!I1578</f>
        <v>0.44927335640138411</v>
      </c>
      <c r="D25" s="16">
        <f>'Ref. ACS-5-YR'!R1578</f>
        <v>146731</v>
      </c>
      <c r="E25" s="55">
        <f>'Ref. ACS-5-YR'!S1578</f>
        <v>0.47299999999999998</v>
      </c>
      <c r="F25" s="16">
        <f>'Ref. ACS-5-YR'!AB1578</f>
        <v>6510580</v>
      </c>
      <c r="G25" s="55">
        <f>'Ref. ACS-5-YR'!AC1578</f>
        <v>0.497</v>
      </c>
      <c r="H25" s="275"/>
    </row>
    <row r="26" spans="1:9" x14ac:dyDescent="0.3">
      <c r="A26" s="13" t="s">
        <v>1315</v>
      </c>
      <c r="B26" s="16">
        <f>'Ref. ACS-5-YR'!H1579</f>
        <v>1616</v>
      </c>
      <c r="C26" s="55">
        <f>'Ref. ACS-5-YR'!I1579</f>
        <v>0.22366782006920416</v>
      </c>
      <c r="D26" s="16">
        <f>'Ref. ACS-5-YR'!R1579</f>
        <v>68384</v>
      </c>
      <c r="E26" s="55">
        <f>'Ref. ACS-5-YR'!S1579</f>
        <v>0.221</v>
      </c>
      <c r="F26" s="16">
        <f>'Ref. ACS-5-YR'!AB1579</f>
        <v>2784123</v>
      </c>
      <c r="G26" s="55">
        <f>'Ref. ACS-5-YR'!AC1579</f>
        <v>0.21199999999999999</v>
      </c>
      <c r="H26" s="275"/>
      <c r="I26" s="63"/>
    </row>
    <row r="27" spans="1:9" x14ac:dyDescent="0.3">
      <c r="A27" s="13" t="s">
        <v>1316</v>
      </c>
      <c r="B27" s="16">
        <f>'Ref. ACS-5-YR'!H1580</f>
        <v>1630</v>
      </c>
      <c r="C27" s="55">
        <f>'Ref. ACS-5-YR'!I1580</f>
        <v>0.22560553633217992</v>
      </c>
      <c r="D27" s="16">
        <f>'Ref. ACS-5-YR'!R1580</f>
        <v>78347</v>
      </c>
      <c r="E27" s="55">
        <f>'Ref. ACS-5-YR'!S1580</f>
        <v>0.253</v>
      </c>
      <c r="F27" s="16">
        <f>'Ref. ACS-5-YR'!AB1580</f>
        <v>3726457</v>
      </c>
      <c r="G27" s="55">
        <f>'Ref. ACS-5-YR'!AC1580</f>
        <v>0.28399999999999997</v>
      </c>
      <c r="H27" s="275"/>
    </row>
    <row r="28" spans="1:9" x14ac:dyDescent="0.3">
      <c r="A28" s="13" t="s">
        <v>1317</v>
      </c>
      <c r="B28" s="16">
        <f>'Ref. ACS-5-YR'!H1581</f>
        <v>647</v>
      </c>
      <c r="C28" s="55">
        <f>'Ref. ACS-5-YR'!I1581</f>
        <v>8.9550173010380624E-2</v>
      </c>
      <c r="D28" s="16">
        <f>'Ref. ACS-5-YR'!R1581</f>
        <v>25602</v>
      </c>
      <c r="E28" s="55">
        <f>'Ref. ACS-5-YR'!S1581</f>
        <v>8.3000000000000004E-2</v>
      </c>
      <c r="F28" s="16">
        <f>'Ref. ACS-5-YR'!AB1581</f>
        <v>896192</v>
      </c>
      <c r="G28" s="55">
        <f>'Ref. ACS-5-YR'!AC1581</f>
        <v>6.8000000000000005E-2</v>
      </c>
      <c r="H28" s="275"/>
    </row>
    <row r="29" spans="1:9" x14ac:dyDescent="0.3">
      <c r="A29" s="13" t="s">
        <v>1318</v>
      </c>
      <c r="B29" s="16">
        <f>'Ref. ACS-5-YR'!H1582</f>
        <v>294</v>
      </c>
      <c r="C29" s="55">
        <f>'Ref. ACS-5-YR'!I1582</f>
        <v>4.0692041522491347E-2</v>
      </c>
      <c r="D29" s="16">
        <f>'Ref. ACS-5-YR'!R1582</f>
        <v>13801</v>
      </c>
      <c r="E29" s="55">
        <f>'Ref. ACS-5-YR'!S1582</f>
        <v>4.4999999999999998E-2</v>
      </c>
      <c r="F29" s="16">
        <f>'Ref. ACS-5-YR'!AB1582</f>
        <v>327712</v>
      </c>
      <c r="G29" s="55">
        <f>'Ref. ACS-5-YR'!AC1582</f>
        <v>2.5000000000000001E-2</v>
      </c>
      <c r="H29" s="275"/>
    </row>
    <row r="30" spans="1:9" x14ac:dyDescent="0.3">
      <c r="A30" s="13" t="s">
        <v>1319</v>
      </c>
      <c r="B30" s="16">
        <f>'Ref. ACS-5-YR'!H1583</f>
        <v>353</v>
      </c>
      <c r="C30" s="55">
        <f>'Ref. ACS-5-YR'!I1583</f>
        <v>4.8858131487889277E-2</v>
      </c>
      <c r="D30" s="16">
        <f>'Ref. ACS-5-YR'!R1583</f>
        <v>11801</v>
      </c>
      <c r="E30" s="55">
        <f>'Ref. ACS-5-YR'!S1583</f>
        <v>3.7999999999999999E-2</v>
      </c>
      <c r="F30" s="16">
        <f>'Ref. ACS-5-YR'!AB1583</f>
        <v>568480</v>
      </c>
      <c r="G30" s="55">
        <f>'Ref. ACS-5-YR'!AC1583</f>
        <v>4.2999999999999997E-2</v>
      </c>
      <c r="H30" s="275"/>
    </row>
    <row r="31" spans="1:9" x14ac:dyDescent="0.3">
      <c r="A31" s="13" t="s">
        <v>1320</v>
      </c>
      <c r="B31" s="16">
        <f>'Ref. ACS-5-YR'!H1584</f>
        <v>1810</v>
      </c>
      <c r="C31" s="55">
        <f>'Ref. ACS-5-YR'!I1584</f>
        <v>0.25051903114186852</v>
      </c>
      <c r="D31" s="16">
        <f>'Ref. ACS-5-YR'!R1584</f>
        <v>85092</v>
      </c>
      <c r="E31" s="55">
        <f>'Ref. ACS-5-YR'!S1584</f>
        <v>0.27400000000000002</v>
      </c>
      <c r="F31" s="16">
        <f>'Ref. ACS-5-YR'!AB1584</f>
        <v>3430426</v>
      </c>
      <c r="G31" s="55">
        <f>'Ref. ACS-5-YR'!AC1584</f>
        <v>0.26200000000000001</v>
      </c>
      <c r="H31" s="275"/>
    </row>
    <row r="32" spans="1:9" x14ac:dyDescent="0.3">
      <c r="A32" s="13" t="s">
        <v>1321</v>
      </c>
      <c r="B32" s="16">
        <f>'Ref. ACS-5-YR'!H1585</f>
        <v>890</v>
      </c>
      <c r="C32" s="55">
        <f>'Ref. ACS-5-YR'!I1585</f>
        <v>0.12318339100346021</v>
      </c>
      <c r="D32" s="16">
        <f>'Ref. ACS-5-YR'!R1585</f>
        <v>37584</v>
      </c>
      <c r="E32" s="55">
        <f>'Ref. ACS-5-YR'!S1585</f>
        <v>0.121</v>
      </c>
      <c r="F32" s="16">
        <f>'Ref. ACS-5-YR'!AB1585</f>
        <v>1722600</v>
      </c>
      <c r="G32" s="55">
        <f>'Ref. ACS-5-YR'!AC1585</f>
        <v>0.13100000000000001</v>
      </c>
      <c r="H32" s="275"/>
    </row>
    <row r="33" spans="1:9" x14ac:dyDescent="0.3">
      <c r="A33" s="13" t="s">
        <v>1315</v>
      </c>
      <c r="B33" s="16">
        <f>'Ref. ACS-5-YR'!H1586</f>
        <v>442</v>
      </c>
      <c r="C33" s="55">
        <f>'Ref. ACS-5-YR'!I1586</f>
        <v>6.1176470588235297E-2</v>
      </c>
      <c r="D33" s="16">
        <f>'Ref. ACS-5-YR'!R1586</f>
        <v>22501</v>
      </c>
      <c r="E33" s="55">
        <f>'Ref. ACS-5-YR'!S1586</f>
        <v>7.2999999999999995E-2</v>
      </c>
      <c r="F33" s="16">
        <f>'Ref. ACS-5-YR'!AB1586</f>
        <v>615734</v>
      </c>
      <c r="G33" s="55">
        <f>'Ref. ACS-5-YR'!AC1586</f>
        <v>4.7E-2</v>
      </c>
      <c r="H33" s="275"/>
    </row>
    <row r="34" spans="1:9" x14ac:dyDescent="0.3">
      <c r="A34" s="13" t="s">
        <v>1322</v>
      </c>
      <c r="B34" s="16">
        <f>'Ref. ACS-5-YR'!H1587</f>
        <v>471</v>
      </c>
      <c r="C34" s="55">
        <f>'Ref. ACS-5-YR'!I1587</f>
        <v>6.5190311418685115E-2</v>
      </c>
      <c r="D34" s="16">
        <f>'Ref. ACS-5-YR'!R1587</f>
        <v>21549</v>
      </c>
      <c r="E34" s="55">
        <f>'Ref. ACS-5-YR'!S1587</f>
        <v>6.9000000000000006E-2</v>
      </c>
      <c r="F34" s="16">
        <f>'Ref. ACS-5-YR'!AB1587</f>
        <v>858959</v>
      </c>
      <c r="G34" s="55">
        <f>'Ref. ACS-5-YR'!AC1587</f>
        <v>6.6000000000000003E-2</v>
      </c>
      <c r="H34" s="275"/>
    </row>
    <row r="35" spans="1:9" x14ac:dyDescent="0.3">
      <c r="A35" s="13" t="s">
        <v>1323</v>
      </c>
      <c r="B35" s="16">
        <f>'Ref. ACS-5-YR'!H1588</f>
        <v>7</v>
      </c>
      <c r="C35" s="55">
        <f>'Ref. ACS-5-YR'!I1588</f>
        <v>9.6885813148788922E-4</v>
      </c>
      <c r="D35" s="16">
        <f>'Ref. ACS-5-YR'!R1588</f>
        <v>3458</v>
      </c>
      <c r="E35" s="55">
        <f>'Ref. ACS-5-YR'!S1588</f>
        <v>1.0999999999999999E-2</v>
      </c>
      <c r="F35" s="16">
        <f>'Ref. ACS-5-YR'!AB1588</f>
        <v>233133</v>
      </c>
      <c r="G35" s="55">
        <f>'Ref. ACS-5-YR'!AC1588</f>
        <v>1.7999999999999999E-2</v>
      </c>
      <c r="H35" s="275"/>
    </row>
    <row r="36" spans="1:9" x14ac:dyDescent="0.3">
      <c r="A36" s="13" t="s">
        <v>1324</v>
      </c>
      <c r="B36" s="16">
        <f>'Ref. ACS-5-YR'!H1589</f>
        <v>1522</v>
      </c>
      <c r="C36" s="55">
        <f>'Ref. ACS-5-YR'!I1589</f>
        <v>0.21065743944636678</v>
      </c>
      <c r="D36" s="16">
        <f>'Ref. ACS-5-YR'!R1589</f>
        <v>52672</v>
      </c>
      <c r="E36" s="55">
        <f>'Ref. ACS-5-YR'!S1589</f>
        <v>0.17</v>
      </c>
      <c r="F36" s="16">
        <f>'Ref. ACS-5-YR'!AB1589</f>
        <v>2265916</v>
      </c>
      <c r="G36" s="55">
        <f>'Ref. ACS-5-YR'!AC1589</f>
        <v>0.17299999999999999</v>
      </c>
      <c r="H36" s="275"/>
    </row>
    <row r="37" spans="1:9" x14ac:dyDescent="0.3">
      <c r="A37" s="13" t="s">
        <v>1321</v>
      </c>
      <c r="B37" s="16">
        <f>'Ref. ACS-5-YR'!H1590</f>
        <v>706</v>
      </c>
      <c r="C37" s="55">
        <f>'Ref. ACS-5-YR'!I1590</f>
        <v>9.7716262975778553E-2</v>
      </c>
      <c r="D37" s="16">
        <f>'Ref. ACS-5-YR'!R1590</f>
        <v>31187</v>
      </c>
      <c r="E37" s="55">
        <f>'Ref. ACS-5-YR'!S1590</f>
        <v>0.10100000000000001</v>
      </c>
      <c r="F37" s="16">
        <f>'Ref. ACS-5-YR'!AB1590</f>
        <v>1392219</v>
      </c>
      <c r="G37" s="55">
        <f>'Ref. ACS-5-YR'!AC1590</f>
        <v>0.106</v>
      </c>
      <c r="H37" s="275"/>
    </row>
    <row r="38" spans="1:9" x14ac:dyDescent="0.3">
      <c r="A38" s="13" t="s">
        <v>1315</v>
      </c>
      <c r="B38" s="16">
        <f>'Ref. ACS-5-YR'!H1591</f>
        <v>141</v>
      </c>
      <c r="C38" s="55">
        <f>'Ref. ACS-5-YR'!I1591</f>
        <v>1.9515570934256054E-2</v>
      </c>
      <c r="D38" s="16">
        <f>'Ref. ACS-5-YR'!R1591</f>
        <v>5073</v>
      </c>
      <c r="E38" s="55">
        <f>'Ref. ACS-5-YR'!S1591</f>
        <v>1.6E-2</v>
      </c>
      <c r="F38" s="16">
        <f>'Ref. ACS-5-YR'!AB1591</f>
        <v>170832</v>
      </c>
      <c r="G38" s="55">
        <f>'Ref. ACS-5-YR'!AC1591</f>
        <v>1.2999999999999999E-2</v>
      </c>
      <c r="H38" s="275"/>
    </row>
    <row r="39" spans="1:9" x14ac:dyDescent="0.3">
      <c r="A39" s="13" t="s">
        <v>1322</v>
      </c>
      <c r="B39" s="16">
        <f>'Ref. ACS-5-YR'!H1592</f>
        <v>640</v>
      </c>
      <c r="C39" s="55">
        <f>'Ref. ACS-5-YR'!I1592</f>
        <v>8.8581314878892731E-2</v>
      </c>
      <c r="D39" s="16">
        <f>'Ref. ACS-5-YR'!R1592</f>
        <v>11547</v>
      </c>
      <c r="E39" s="55">
        <f>'Ref. ACS-5-YR'!S1592</f>
        <v>3.6999999999999998E-2</v>
      </c>
      <c r="F39" s="16">
        <f>'Ref. ACS-5-YR'!AB1592</f>
        <v>414759</v>
      </c>
      <c r="G39" s="55">
        <f>'Ref. ACS-5-YR'!AC1592</f>
        <v>3.2000000000000001E-2</v>
      </c>
      <c r="H39" s="275"/>
    </row>
    <row r="40" spans="1:9" x14ac:dyDescent="0.3">
      <c r="A40" s="13" t="s">
        <v>1323</v>
      </c>
      <c r="B40" s="16">
        <f>'Ref. ACS-5-YR'!H1593</f>
        <v>35</v>
      </c>
      <c r="C40" s="55">
        <f>'Ref. ACS-5-YR'!I1593</f>
        <v>4.844290657439446E-3</v>
      </c>
      <c r="D40" s="16">
        <f>'Ref. ACS-5-YR'!R1593</f>
        <v>4865</v>
      </c>
      <c r="E40" s="55">
        <f>'Ref. ACS-5-YR'!S1593</f>
        <v>1.6E-2</v>
      </c>
      <c r="F40" s="16">
        <f>'Ref. ACS-5-YR'!AB1593</f>
        <v>288106</v>
      </c>
      <c r="G40" s="55">
        <f>'Ref. ACS-5-YR'!AC1593</f>
        <v>2.1999999999999999E-2</v>
      </c>
      <c r="H40" s="275"/>
    </row>
    <row r="41" spans="1:9" x14ac:dyDescent="0.3">
      <c r="A41" s="47" t="s">
        <v>1325</v>
      </c>
      <c r="I41" s="26" t="str">
        <f>A41</f>
        <v>Source: U.S. Census Bureau, ACS16-20 (5-year Estimates), Table B11012</v>
      </c>
    </row>
    <row r="42" spans="1:9" x14ac:dyDescent="0.3">
      <c r="A42" s="47"/>
    </row>
    <row r="43" spans="1:9" x14ac:dyDescent="0.3">
      <c r="A43" s="1" t="s">
        <v>1326</v>
      </c>
      <c r="C43" s="115" t="s">
        <v>195</v>
      </c>
      <c r="D43" s="115"/>
      <c r="E43" s="115" t="s">
        <v>195</v>
      </c>
      <c r="F43" s="115"/>
      <c r="G43" s="115" t="s">
        <v>195</v>
      </c>
      <c r="I43" s="62" t="s">
        <v>1327</v>
      </c>
    </row>
    <row r="44" spans="1:9" ht="28.8" x14ac:dyDescent="0.3">
      <c r="A44" s="48"/>
      <c r="B44" s="109" t="str">
        <f>B3</f>
        <v>City of Selma</v>
      </c>
      <c r="C44" s="109" t="str">
        <f>B3</f>
        <v>City of Selma</v>
      </c>
      <c r="D44" s="109" t="str">
        <f>B4</f>
        <v>Fresno County</v>
      </c>
      <c r="E44" s="109" t="str">
        <f>B4</f>
        <v>Fresno County</v>
      </c>
      <c r="F44" s="109" t="s">
        <v>189</v>
      </c>
      <c r="G44" s="109" t="s">
        <v>189</v>
      </c>
    </row>
    <row r="45" spans="1:9" x14ac:dyDescent="0.3">
      <c r="A45" s="111" t="s">
        <v>1320</v>
      </c>
      <c r="B45" s="6">
        <f>'Ref. ACS-5-YR'!H1584</f>
        <v>1810</v>
      </c>
      <c r="C45" s="55"/>
      <c r="D45" s="6">
        <f>'Ref. ACS-5-YR'!R1584</f>
        <v>85092</v>
      </c>
      <c r="E45" s="55"/>
      <c r="F45" s="6">
        <f>'Ref. ACS-5-YR'!AB1584</f>
        <v>3430426</v>
      </c>
      <c r="G45" s="55"/>
    </row>
    <row r="46" spans="1:9" x14ac:dyDescent="0.3">
      <c r="A46" s="111" t="s">
        <v>1328</v>
      </c>
      <c r="B46" s="6">
        <f>'Ref. ACS-5-YR'!H1585</f>
        <v>890</v>
      </c>
      <c r="C46" s="55">
        <f>B46/B45</f>
        <v>0.49171270718232046</v>
      </c>
      <c r="D46" s="6">
        <f>'Ref. ACS-5-YR'!R1585</f>
        <v>37584</v>
      </c>
      <c r="E46" s="55">
        <f>D46/D45</f>
        <v>0.44168664504301225</v>
      </c>
      <c r="F46" s="6">
        <f>'Ref. ACS-5-YR'!AB1585</f>
        <v>1722600</v>
      </c>
      <c r="G46" s="55">
        <f>F46/F45</f>
        <v>0.50215337686922845</v>
      </c>
    </row>
    <row r="47" spans="1:9" x14ac:dyDescent="0.3">
      <c r="A47" s="111" t="s">
        <v>1329</v>
      </c>
      <c r="B47" s="6">
        <f>'Ref. ACS-5-YR'!H1586</f>
        <v>442</v>
      </c>
      <c r="C47" s="55">
        <f>B47/B45</f>
        <v>0.24419889502762432</v>
      </c>
      <c r="D47" s="6">
        <f>'Ref. ACS-5-YR'!R1586</f>
        <v>22501</v>
      </c>
      <c r="E47" s="55">
        <f>D47/D45</f>
        <v>0.26443143891317633</v>
      </c>
      <c r="F47" s="6">
        <f>'Ref. ACS-5-YR'!AB1586</f>
        <v>615734</v>
      </c>
      <c r="G47" s="55">
        <f>F47/F45</f>
        <v>0.17949199312272004</v>
      </c>
    </row>
    <row r="48" spans="1:9" x14ac:dyDescent="0.3">
      <c r="A48" s="111" t="s">
        <v>1330</v>
      </c>
      <c r="B48" s="6">
        <f>'Ref. ACS-5-YR'!H1587</f>
        <v>471</v>
      </c>
      <c r="C48" s="55">
        <f>B48/B45</f>
        <v>0.26022099447513813</v>
      </c>
      <c r="D48" s="6">
        <f>'Ref. ACS-5-YR'!R1587</f>
        <v>21549</v>
      </c>
      <c r="E48" s="55">
        <f>D48/D45</f>
        <v>0.25324354815963895</v>
      </c>
      <c r="F48" s="6">
        <f>'Ref. ACS-5-YR'!AB1587</f>
        <v>858959</v>
      </c>
      <c r="G48" s="55">
        <f>F48/F45</f>
        <v>0.25039426590166936</v>
      </c>
    </row>
    <row r="49" spans="1:9" x14ac:dyDescent="0.3">
      <c r="A49" s="111" t="s">
        <v>1331</v>
      </c>
      <c r="B49" s="6">
        <f>'Ref. ACS-5-YR'!H1588</f>
        <v>7</v>
      </c>
      <c r="C49" s="55">
        <f>B49/B45</f>
        <v>3.8674033149171273E-3</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5"/>
      <c r="D52" s="115"/>
      <c r="E52" s="115"/>
      <c r="F52" s="115"/>
      <c r="G52" s="115"/>
    </row>
    <row r="53" spans="1:9" ht="28.8" customHeight="1" x14ac:dyDescent="0.3">
      <c r="A53" s="48"/>
      <c r="B53" s="109" t="str">
        <f>B23</f>
        <v>City of Selma</v>
      </c>
      <c r="C53" s="109" t="s">
        <v>195</v>
      </c>
      <c r="D53" s="109" t="str">
        <f>D23</f>
        <v>Fresno County</v>
      </c>
      <c r="E53" s="109" t="s">
        <v>195</v>
      </c>
      <c r="F53" s="109" t="str">
        <f>F23</f>
        <v>California</v>
      </c>
      <c r="G53" s="109" t="s">
        <v>195</v>
      </c>
    </row>
    <row r="54" spans="1:9" x14ac:dyDescent="0.3">
      <c r="A54" s="111" t="s">
        <v>1333</v>
      </c>
      <c r="B54" s="6">
        <f>'Ref. ACS-5-YR'!H319</f>
        <v>419</v>
      </c>
      <c r="C54" s="55">
        <f>B54/B56</f>
        <v>0.34176182707993474</v>
      </c>
      <c r="D54" s="6">
        <f>'Ref. ACS-5-YR'!R319</f>
        <v>18037</v>
      </c>
      <c r="E54" s="55">
        <f>D54/D56</f>
        <v>0.33994873534622488</v>
      </c>
      <c r="F54" s="6">
        <f>'Ref. ACS-5-YR'!AB319</f>
        <v>364236</v>
      </c>
      <c r="G54" s="55">
        <f>F54/F56</f>
        <v>0.21510753723260381</v>
      </c>
    </row>
    <row r="55" spans="1:9" x14ac:dyDescent="0.3">
      <c r="A55" s="111" t="s">
        <v>1334</v>
      </c>
      <c r="B55" s="6">
        <f>'Ref. ACS-5-YR'!H339</f>
        <v>807</v>
      </c>
      <c r="C55" s="55">
        <f>B55/B56</f>
        <v>0.65823817292006526</v>
      </c>
      <c r="D55" s="6">
        <f>'Ref. ACS-5-YR'!R339</f>
        <v>35021</v>
      </c>
      <c r="E55" s="55">
        <f>D55/D56</f>
        <v>0.66005126465377506</v>
      </c>
      <c r="F55" s="6">
        <f>'Ref. ACS-5-YR'!AB339</f>
        <v>1329038</v>
      </c>
      <c r="G55" s="55">
        <f>F55/F56</f>
        <v>0.78489246276739622</v>
      </c>
    </row>
    <row r="56" spans="1:9" x14ac:dyDescent="0.3">
      <c r="A56" s="111" t="s">
        <v>190</v>
      </c>
      <c r="B56" s="6">
        <f>SUM(B54:B55)</f>
        <v>1226</v>
      </c>
      <c r="C56" s="55"/>
      <c r="D56" s="6">
        <f>SUM(D54:D55)</f>
        <v>53058</v>
      </c>
      <c r="E56" s="55"/>
      <c r="F56" s="6">
        <f>SUM(F54:F55)</f>
        <v>1693274</v>
      </c>
      <c r="G56" s="55"/>
    </row>
    <row r="57" spans="1:9" x14ac:dyDescent="0.3">
      <c r="A57" s="47" t="s">
        <v>1335</v>
      </c>
    </row>
    <row r="58" spans="1:9" ht="28.2" customHeight="1" x14ac:dyDescent="0.3">
      <c r="A58" s="350" t="s">
        <v>1336</v>
      </c>
      <c r="B58" s="350"/>
      <c r="C58" s="350"/>
      <c r="D58" s="350"/>
      <c r="E58" s="350"/>
      <c r="F58" s="350"/>
      <c r="G58" s="350"/>
    </row>
    <row r="59" spans="1:9" x14ac:dyDescent="0.3">
      <c r="A59" s="47"/>
      <c r="C59" s="54"/>
    </row>
    <row r="60" spans="1:9" x14ac:dyDescent="0.3">
      <c r="A60" s="1" t="s">
        <v>1337</v>
      </c>
    </row>
    <row r="61" spans="1:9" ht="29.4" customHeight="1" x14ac:dyDescent="0.3">
      <c r="A61" s="48" t="s">
        <v>188</v>
      </c>
      <c r="B61" s="61" t="str">
        <f>B3</f>
        <v>City of Selma</v>
      </c>
      <c r="C61" s="61" t="s">
        <v>195</v>
      </c>
      <c r="D61" s="61" t="str">
        <f>B4</f>
        <v>Fresno County</v>
      </c>
      <c r="E61" s="61" t="s">
        <v>195</v>
      </c>
      <c r="F61" s="61" t="s">
        <v>189</v>
      </c>
      <c r="G61" s="61" t="s">
        <v>195</v>
      </c>
      <c r="H61" s="274"/>
    </row>
    <row r="62" spans="1:9" x14ac:dyDescent="0.3">
      <c r="A62" s="13" t="s">
        <v>196</v>
      </c>
      <c r="B62" s="16">
        <f>'Ref. ACS-5-YR'!H223</f>
        <v>7225</v>
      </c>
      <c r="C62" s="55"/>
      <c r="D62" s="16">
        <f>'Ref. ACS-5-YR'!R223</f>
        <v>310097</v>
      </c>
      <c r="E62" s="55"/>
      <c r="F62" s="16">
        <f>'Ref. ACS-5-YR'!AB223</f>
        <v>13103114</v>
      </c>
      <c r="G62" s="55"/>
      <c r="H62" s="275"/>
    </row>
    <row r="63" spans="1:9" x14ac:dyDescent="0.3">
      <c r="A63" s="13" t="s">
        <v>1338</v>
      </c>
      <c r="B63" s="16">
        <f>'Ref. ACS-5-YR'!H224</f>
        <v>5494</v>
      </c>
      <c r="C63" s="55">
        <f>'Ref. ACS-5-YR'!I224</f>
        <v>0.76041522491349478</v>
      </c>
      <c r="D63" s="16">
        <f>'Ref. ACS-5-YR'!R224</f>
        <v>224051</v>
      </c>
      <c r="E63" s="55">
        <f>'Ref. ACS-5-YR'!S224</f>
        <v>0.72299999999999998</v>
      </c>
      <c r="F63" s="16">
        <f>'Ref. ACS-5-YR'!AB224</f>
        <v>8986666</v>
      </c>
      <c r="G63" s="55">
        <f>'Ref. ACS-5-YR'!AC224</f>
        <v>0.68600000000000005</v>
      </c>
      <c r="H63" s="275"/>
    </row>
    <row r="64" spans="1:9" x14ac:dyDescent="0.3">
      <c r="A64" s="13" t="s">
        <v>1339</v>
      </c>
      <c r="B64" s="16">
        <f>'Ref. ACS-5-YR'!H225</f>
        <v>1575</v>
      </c>
      <c r="C64" s="55">
        <f>'Ref. ACS-5-YR'!I225</f>
        <v>0.2179930795847751</v>
      </c>
      <c r="D64" s="16">
        <f>'Ref. ACS-5-YR'!R225</f>
        <v>72329</v>
      </c>
      <c r="E64" s="55">
        <f>'Ref. ACS-5-YR'!S225</f>
        <v>0.23300000000000001</v>
      </c>
      <c r="F64" s="16">
        <f>'Ref. ACS-5-YR'!AB225</f>
        <v>3209170</v>
      </c>
      <c r="G64" s="55">
        <f>'Ref. ACS-5-YR'!AC225</f>
        <v>0.245</v>
      </c>
      <c r="H64" s="275"/>
      <c r="I64" s="47" t="s">
        <v>1325</v>
      </c>
    </row>
    <row r="65" spans="1:9" x14ac:dyDescent="0.3">
      <c r="A65" s="13" t="s">
        <v>1340</v>
      </c>
      <c r="B65" s="16">
        <f>'Ref. ACS-5-YR'!H226</f>
        <v>811</v>
      </c>
      <c r="C65" s="55">
        <f>'Ref. ACS-5-YR'!I226</f>
        <v>0.11224913494809688</v>
      </c>
      <c r="D65" s="16">
        <f>'Ref. ACS-5-YR'!R226</f>
        <v>49267</v>
      </c>
      <c r="E65" s="55">
        <f>'Ref. ACS-5-YR'!S226</f>
        <v>0.159</v>
      </c>
      <c r="F65" s="16">
        <f>'Ref. ACS-5-YR'!AB226</f>
        <v>2054635</v>
      </c>
      <c r="G65" s="55">
        <f>'Ref. ACS-5-YR'!AC226</f>
        <v>0.157</v>
      </c>
      <c r="H65" s="275"/>
    </row>
    <row r="66" spans="1:9" x14ac:dyDescent="0.3">
      <c r="A66" s="13" t="s">
        <v>1341</v>
      </c>
      <c r="B66" s="16">
        <f>'Ref. ACS-5-YR'!H227</f>
        <v>1208</v>
      </c>
      <c r="C66" s="55">
        <f>'Ref. ACS-5-YR'!I227</f>
        <v>0.16719723183391003</v>
      </c>
      <c r="D66" s="16">
        <f>'Ref. ACS-5-YR'!R227</f>
        <v>46419</v>
      </c>
      <c r="E66" s="55">
        <f>'Ref. ACS-5-YR'!S227</f>
        <v>0.15</v>
      </c>
      <c r="F66" s="16">
        <f>'Ref. ACS-5-YR'!AB227</f>
        <v>1945127</v>
      </c>
      <c r="G66" s="55">
        <f>'Ref. ACS-5-YR'!AC227</f>
        <v>0.14799999999999999</v>
      </c>
      <c r="H66" s="275"/>
    </row>
    <row r="67" spans="1:9" x14ac:dyDescent="0.3">
      <c r="A67" s="13" t="s">
        <v>1342</v>
      </c>
      <c r="B67" s="16">
        <f>'Ref. ACS-5-YR'!H228</f>
        <v>1170</v>
      </c>
      <c r="C67" s="55">
        <f>'Ref. ACS-5-YR'!I228</f>
        <v>0.16193771626297579</v>
      </c>
      <c r="D67" s="16">
        <f>'Ref. ACS-5-YR'!R228</f>
        <v>29361</v>
      </c>
      <c r="E67" s="55">
        <f>'Ref. ACS-5-YR'!S228</f>
        <v>9.5000000000000001E-2</v>
      </c>
      <c r="F67" s="16">
        <f>'Ref. ACS-5-YR'!AB228</f>
        <v>1006126</v>
      </c>
      <c r="G67" s="55">
        <f>'Ref. ACS-5-YR'!AC228</f>
        <v>7.6999999999999999E-2</v>
      </c>
      <c r="H67" s="275"/>
    </row>
    <row r="68" spans="1:9" x14ac:dyDescent="0.3">
      <c r="A68" s="13" t="s">
        <v>1343</v>
      </c>
      <c r="B68" s="16">
        <f>'Ref. ACS-5-YR'!H229</f>
        <v>430</v>
      </c>
      <c r="C68" s="55">
        <f>'Ref. ACS-5-YR'!I229</f>
        <v>5.9515570934256058E-2</v>
      </c>
      <c r="D68" s="16">
        <f>'Ref. ACS-5-YR'!R229</f>
        <v>14585</v>
      </c>
      <c r="E68" s="55">
        <f>'Ref. ACS-5-YR'!S229</f>
        <v>4.7E-2</v>
      </c>
      <c r="F68" s="16">
        <f>'Ref. ACS-5-YR'!AB229</f>
        <v>433324</v>
      </c>
      <c r="G68" s="55">
        <f>'Ref. ACS-5-YR'!AC229</f>
        <v>3.3000000000000002E-2</v>
      </c>
      <c r="H68" s="275"/>
    </row>
    <row r="69" spans="1:9" x14ac:dyDescent="0.3">
      <c r="A69" s="13" t="s">
        <v>1344</v>
      </c>
      <c r="B69" s="16">
        <f>'Ref. ACS-5-YR'!H230</f>
        <v>300</v>
      </c>
      <c r="C69" s="55">
        <f>'Ref. ACS-5-YR'!I230</f>
        <v>4.1522491349480967E-2</v>
      </c>
      <c r="D69" s="16">
        <f>'Ref. ACS-5-YR'!R230</f>
        <v>12090</v>
      </c>
      <c r="E69" s="55">
        <f>'Ref. ACS-5-YR'!S230</f>
        <v>3.9E-2</v>
      </c>
      <c r="F69" s="16">
        <f>'Ref. ACS-5-YR'!AB230</f>
        <v>338284</v>
      </c>
      <c r="G69" s="55">
        <f>'Ref. ACS-5-YR'!AC230</f>
        <v>2.5999999999999999E-2</v>
      </c>
      <c r="H69" s="275"/>
    </row>
    <row r="70" spans="1:9" x14ac:dyDescent="0.3">
      <c r="A70" s="13" t="s">
        <v>1345</v>
      </c>
      <c r="B70" s="16">
        <f>'Ref. ACS-5-YR'!H231</f>
        <v>1731</v>
      </c>
      <c r="C70" s="55">
        <f>'Ref. ACS-5-YR'!I231</f>
        <v>0.23958477508650519</v>
      </c>
      <c r="D70" s="16">
        <f>'Ref. ACS-5-YR'!R231</f>
        <v>86046</v>
      </c>
      <c r="E70" s="55">
        <f>'Ref. ACS-5-YR'!S231</f>
        <v>0.27700000000000002</v>
      </c>
      <c r="F70" s="16">
        <f>'Ref. ACS-5-YR'!AB231</f>
        <v>4116448</v>
      </c>
      <c r="G70" s="55">
        <f>'Ref. ACS-5-YR'!AC231</f>
        <v>0.314</v>
      </c>
      <c r="H70" s="275"/>
    </row>
    <row r="71" spans="1:9" x14ac:dyDescent="0.3">
      <c r="A71" s="13" t="s">
        <v>1346</v>
      </c>
      <c r="B71" s="16">
        <f>'Ref. ACS-5-YR'!H232</f>
        <v>1596</v>
      </c>
      <c r="C71" s="55">
        <f>'Ref. ACS-5-YR'!I232</f>
        <v>0.22089965397923875</v>
      </c>
      <c r="D71" s="16">
        <f>'Ref. ACS-5-YR'!R232</f>
        <v>68771</v>
      </c>
      <c r="E71" s="55">
        <f>'Ref. ACS-5-YR'!S232</f>
        <v>0.222</v>
      </c>
      <c r="F71" s="16">
        <f>'Ref. ACS-5-YR'!AB232</f>
        <v>3114819</v>
      </c>
      <c r="G71" s="55">
        <f>'Ref. ACS-5-YR'!AC232</f>
        <v>0.23799999999999999</v>
      </c>
      <c r="H71" s="275"/>
    </row>
    <row r="72" spans="1:9" x14ac:dyDescent="0.3">
      <c r="A72" s="13" t="s">
        <v>1339</v>
      </c>
      <c r="B72" s="16">
        <f>'Ref. ACS-5-YR'!H233</f>
        <v>81</v>
      </c>
      <c r="C72" s="55">
        <f>'Ref. ACS-5-YR'!I233</f>
        <v>1.1211072664359861E-2</v>
      </c>
      <c r="D72" s="16">
        <f>'Ref. ACS-5-YR'!R233</f>
        <v>13537</v>
      </c>
      <c r="E72" s="55">
        <f>'Ref. ACS-5-YR'!S233</f>
        <v>4.3999999999999997E-2</v>
      </c>
      <c r="F72" s="16">
        <f>'Ref. ACS-5-YR'!AB233</f>
        <v>774224</v>
      </c>
      <c r="G72" s="55">
        <f>'Ref. ACS-5-YR'!AC233</f>
        <v>5.8999999999999997E-2</v>
      </c>
      <c r="H72" s="275"/>
    </row>
    <row r="73" spans="1:9" x14ac:dyDescent="0.3">
      <c r="A73" s="13" t="s">
        <v>1340</v>
      </c>
      <c r="B73" s="16">
        <f>'Ref. ACS-5-YR'!H234</f>
        <v>20</v>
      </c>
      <c r="C73" s="55">
        <f>'Ref. ACS-5-YR'!I234</f>
        <v>2.7681660899653978E-3</v>
      </c>
      <c r="D73" s="16">
        <f>'Ref. ACS-5-YR'!R234</f>
        <v>2377</v>
      </c>
      <c r="E73" s="55">
        <f>'Ref. ACS-5-YR'!S234</f>
        <v>8.0000000000000002E-3</v>
      </c>
      <c r="F73" s="16">
        <f>'Ref. ACS-5-YR'!AB234</f>
        <v>135683</v>
      </c>
      <c r="G73" s="55">
        <f>'Ref. ACS-5-YR'!AC234</f>
        <v>0.01</v>
      </c>
      <c r="H73" s="275"/>
    </row>
    <row r="74" spans="1:9" x14ac:dyDescent="0.3">
      <c r="A74" s="13" t="s">
        <v>1341</v>
      </c>
      <c r="B74" s="16">
        <f>'Ref. ACS-5-YR'!H235</f>
        <v>34</v>
      </c>
      <c r="C74" s="55">
        <f>'Ref. ACS-5-YR'!I235</f>
        <v>4.7058823529411761E-3</v>
      </c>
      <c r="D74" s="16">
        <f>'Ref. ACS-5-YR'!R235</f>
        <v>961</v>
      </c>
      <c r="E74" s="55">
        <f>'Ref. ACS-5-YR'!S235</f>
        <v>3.0000000000000001E-3</v>
      </c>
      <c r="F74" s="16">
        <f>'Ref. ACS-5-YR'!AB235</f>
        <v>59938</v>
      </c>
      <c r="G74" s="55">
        <f>'Ref. ACS-5-YR'!AC235</f>
        <v>5.0000000000000001E-3</v>
      </c>
      <c r="H74" s="275"/>
    </row>
    <row r="75" spans="1:9" x14ac:dyDescent="0.3">
      <c r="A75" s="13" t="s">
        <v>1342</v>
      </c>
      <c r="B75" s="16">
        <f>'Ref. ACS-5-YR'!H236</f>
        <v>0</v>
      </c>
      <c r="C75" s="55">
        <f>'Ref. ACS-5-YR'!I236</f>
        <v>0</v>
      </c>
      <c r="D75" s="16">
        <f>'Ref. ACS-5-YR'!R236</f>
        <v>286</v>
      </c>
      <c r="E75" s="55">
        <f>'Ref. ACS-5-YR'!S236</f>
        <v>1E-3</v>
      </c>
      <c r="F75" s="16">
        <f>'Ref. ACS-5-YR'!AB236</f>
        <v>19730</v>
      </c>
      <c r="G75" s="55">
        <f>'Ref. ACS-5-YR'!AC236</f>
        <v>2E-3</v>
      </c>
      <c r="H75" s="275"/>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75"/>
    </row>
    <row r="77" spans="1:9" x14ac:dyDescent="0.3">
      <c r="A77" s="13" t="s">
        <v>1344</v>
      </c>
      <c r="B77" s="16">
        <f>'Ref. ACS-5-YR'!H238</f>
        <v>0</v>
      </c>
      <c r="C77" s="55">
        <f>'Ref. ACS-5-YR'!I238</f>
        <v>0</v>
      </c>
      <c r="D77" s="16">
        <f>'Ref. ACS-5-YR'!R238</f>
        <v>7</v>
      </c>
      <c r="E77" s="55">
        <f>'Ref. ACS-5-YR'!S238</f>
        <v>0</v>
      </c>
      <c r="F77" s="16">
        <f>'Ref. ACS-5-YR'!AB238</f>
        <v>5249</v>
      </c>
      <c r="G77" s="55">
        <f>'Ref. ACS-5-YR'!AC238</f>
        <v>0</v>
      </c>
      <c r="H77" s="275"/>
    </row>
    <row r="78" spans="1:9" x14ac:dyDescent="0.3">
      <c r="A78" s="47" t="s">
        <v>1347</v>
      </c>
    </row>
    <row r="80" spans="1:9" x14ac:dyDescent="0.3">
      <c r="A80" s="1" t="s">
        <v>1348</v>
      </c>
      <c r="I80" s="62" t="s">
        <v>1349</v>
      </c>
    </row>
    <row r="81" spans="1:9" ht="28.8" customHeight="1" x14ac:dyDescent="0.3">
      <c r="A81" s="48" t="s">
        <v>188</v>
      </c>
      <c r="B81" s="61" t="str">
        <f>B3</f>
        <v>City of Selma</v>
      </c>
      <c r="C81" s="61" t="str">
        <f>B4</f>
        <v>Fresno County</v>
      </c>
      <c r="D81" s="61" t="s">
        <v>189</v>
      </c>
    </row>
    <row r="82" spans="1:9" x14ac:dyDescent="0.3">
      <c r="A82" s="13" t="s">
        <v>196</v>
      </c>
      <c r="B82" s="64">
        <f>'Ref. ACS-5-YR'!H1043</f>
        <v>3.36</v>
      </c>
      <c r="C82" s="64">
        <f>'Ref. ACS-5-YR'!R1043</f>
        <v>3.14</v>
      </c>
      <c r="D82" s="64">
        <f>'Ref. ACS-5-YR'!AB1043</f>
        <v>2.94</v>
      </c>
    </row>
    <row r="83" spans="1:9" x14ac:dyDescent="0.3">
      <c r="A83" s="13" t="s">
        <v>1350</v>
      </c>
      <c r="B83" s="64">
        <f>'Ref. ACS-5-YR'!H1044</f>
        <v>3.06</v>
      </c>
      <c r="C83" s="64">
        <f>'Ref. ACS-5-YR'!R1044</f>
        <v>3.16</v>
      </c>
      <c r="D83" s="64">
        <f>'Ref. ACS-5-YR'!AB1044</f>
        <v>3.01</v>
      </c>
    </row>
    <row r="84" spans="1:9" x14ac:dyDescent="0.3">
      <c r="A84" s="13" t="s">
        <v>1351</v>
      </c>
      <c r="B84" s="64">
        <f>'Ref. ACS-5-YR'!H1045</f>
        <v>3.73</v>
      </c>
      <c r="C84" s="64">
        <f>'Ref. ACS-5-YR'!R1045</f>
        <v>3.12</v>
      </c>
      <c r="D84" s="64">
        <f>'Ref. ACS-5-YR'!AB1045</f>
        <v>2.85</v>
      </c>
    </row>
    <row r="85" spans="1:9" x14ac:dyDescent="0.3">
      <c r="A85" s="47" t="s">
        <v>1352</v>
      </c>
    </row>
    <row r="86" spans="1:9" x14ac:dyDescent="0.3">
      <c r="A86" s="47"/>
    </row>
    <row r="87" spans="1:9" x14ac:dyDescent="0.3">
      <c r="A87" s="1" t="s">
        <v>1353</v>
      </c>
    </row>
    <row r="88" spans="1:9" x14ac:dyDescent="0.3">
      <c r="A88" s="48"/>
      <c r="B88" s="61">
        <v>2010</v>
      </c>
      <c r="C88" s="61">
        <v>2015</v>
      </c>
      <c r="D88" s="61">
        <v>2020</v>
      </c>
    </row>
    <row r="89" spans="1:9" x14ac:dyDescent="0.3">
      <c r="A89" s="13" t="str">
        <f>B3</f>
        <v>City of Selma</v>
      </c>
      <c r="B89" s="64">
        <f>'Ref. ACS-5-YR'!B1043</f>
        <v>3.66</v>
      </c>
      <c r="C89" s="64">
        <f>'Ref. ACS-5-YR'!E1043</f>
        <v>3.59</v>
      </c>
      <c r="D89" s="64">
        <f>'Ref. ACS-5-YR'!H1043</f>
        <v>3.36</v>
      </c>
      <c r="I89"/>
    </row>
    <row r="90" spans="1:9" x14ac:dyDescent="0.3">
      <c r="A90" s="13" t="str">
        <f>B4</f>
        <v>Fresno County</v>
      </c>
      <c r="B90" s="64">
        <f>'Ref. ACS-5-YR'!L1043</f>
        <v>3.14</v>
      </c>
      <c r="C90" s="64">
        <f>'Ref. ACS-5-YR'!O1043</f>
        <v>3.17</v>
      </c>
      <c r="D90" s="64">
        <f>'Ref. ACS-5-YR'!R1043</f>
        <v>3.14</v>
      </c>
    </row>
    <row r="91" spans="1:9" x14ac:dyDescent="0.3">
      <c r="A91" s="13" t="s">
        <v>189</v>
      </c>
      <c r="B91" s="64">
        <f>'Ref. ACS-5-YR'!V1043</f>
        <v>2.89</v>
      </c>
      <c r="C91" s="64">
        <f>'Ref. ACS-5-YR'!Y1043</f>
        <v>2.96</v>
      </c>
      <c r="D91" s="64">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2" t="s">
        <v>1355</v>
      </c>
    </row>
    <row r="96" spans="1:9" ht="28.8" x14ac:dyDescent="0.3">
      <c r="A96" s="48"/>
      <c r="B96" s="61" t="s">
        <v>1356</v>
      </c>
      <c r="C96" s="61" t="s">
        <v>1356</v>
      </c>
      <c r="D96" s="61" t="s">
        <v>1357</v>
      </c>
      <c r="E96" s="61" t="s">
        <v>1357</v>
      </c>
      <c r="F96" s="61" t="s">
        <v>190</v>
      </c>
      <c r="G96" s="61" t="s">
        <v>190</v>
      </c>
    </row>
    <row r="97" spans="1:9" x14ac:dyDescent="0.3">
      <c r="A97" s="70" t="s">
        <v>1358</v>
      </c>
      <c r="B97" s="16">
        <f>'Ref. CHAS'!B24</f>
        <v>2740</v>
      </c>
      <c r="C97" s="55">
        <f>B97/$B$101</f>
        <v>0.68930817610062889</v>
      </c>
      <c r="D97" s="16">
        <f>'Ref. CHAS'!C24</f>
        <v>1085</v>
      </c>
      <c r="E97" s="55">
        <f>D97/$D$101</f>
        <v>0.39028776978417268</v>
      </c>
      <c r="F97" s="16">
        <f>'Ref. CHAS'!D24</f>
        <v>3825</v>
      </c>
      <c r="G97" s="55">
        <f>F97/$F$101</f>
        <v>0.56624722427831231</v>
      </c>
    </row>
    <row r="98" spans="1:9" x14ac:dyDescent="0.3">
      <c r="A98" s="70" t="s">
        <v>1359</v>
      </c>
      <c r="B98" s="16">
        <f>'Ref. CHAS'!B25</f>
        <v>665</v>
      </c>
      <c r="C98" s="55">
        <f t="shared" ref="C98:C100" si="0">B98/$B$101</f>
        <v>0.16729559748427672</v>
      </c>
      <c r="D98" s="16">
        <f>'Ref. CHAS'!C25</f>
        <v>960</v>
      </c>
      <c r="E98" s="55">
        <f t="shared" ref="E98:E100" si="1">D98/$D$101</f>
        <v>0.34532374100719426</v>
      </c>
      <c r="F98" s="16">
        <f>'Ref. CHAS'!D25</f>
        <v>1625</v>
      </c>
      <c r="G98" s="55">
        <f t="shared" ref="G98:G100" si="2">F98/$F$101</f>
        <v>0.24056254626202814</v>
      </c>
    </row>
    <row r="99" spans="1:9" x14ac:dyDescent="0.3">
      <c r="A99" s="70" t="s">
        <v>1360</v>
      </c>
      <c r="B99" s="16">
        <f>'Ref. CHAS'!B26</f>
        <v>520</v>
      </c>
      <c r="C99" s="55">
        <f t="shared" si="0"/>
        <v>0.13081761006289308</v>
      </c>
      <c r="D99" s="16">
        <f>'Ref. CHAS'!C26</f>
        <v>695</v>
      </c>
      <c r="E99" s="55">
        <f t="shared" si="1"/>
        <v>0.25</v>
      </c>
      <c r="F99" s="16">
        <f>'Ref. CHAS'!D26</f>
        <v>1215</v>
      </c>
      <c r="G99" s="55">
        <f t="shared" si="2"/>
        <v>0.17986676535899335</v>
      </c>
    </row>
    <row r="100" spans="1:9" x14ac:dyDescent="0.3">
      <c r="A100" s="70" t="s">
        <v>1361</v>
      </c>
      <c r="B100" s="16">
        <f>'Ref. CHAS'!B27</f>
        <v>50</v>
      </c>
      <c r="C100" s="55">
        <f t="shared" si="0"/>
        <v>1.2578616352201259E-2</v>
      </c>
      <c r="D100" s="16">
        <f>'Ref. CHAS'!C27</f>
        <v>40</v>
      </c>
      <c r="E100" s="55">
        <f t="shared" si="1"/>
        <v>1.4388489208633094E-2</v>
      </c>
      <c r="F100" s="16">
        <f>'Ref. CHAS'!D27</f>
        <v>90</v>
      </c>
      <c r="G100" s="55">
        <f t="shared" si="2"/>
        <v>1.3323464100666173E-2</v>
      </c>
    </row>
    <row r="101" spans="1:9" x14ac:dyDescent="0.3">
      <c r="A101" s="70" t="s">
        <v>190</v>
      </c>
      <c r="B101" s="16">
        <f>SUM(B97:B100)</f>
        <v>3975</v>
      </c>
      <c r="C101" s="55"/>
      <c r="D101" s="16">
        <f>SUM(D97:D100)</f>
        <v>2780</v>
      </c>
      <c r="E101" s="55"/>
      <c r="F101" s="16">
        <f>SUM(F97:F100)</f>
        <v>6755</v>
      </c>
      <c r="G101" s="55"/>
    </row>
    <row r="102" spans="1:9" x14ac:dyDescent="0.3">
      <c r="A102" s="47" t="s">
        <v>1362</v>
      </c>
    </row>
    <row r="103" spans="1:9" s="73" customFormat="1" x14ac:dyDescent="0.3">
      <c r="A103" s="349" t="s">
        <v>2484</v>
      </c>
      <c r="B103" s="349"/>
      <c r="C103" s="349"/>
      <c r="D103" s="349"/>
      <c r="E103" s="349"/>
      <c r="F103" s="349"/>
      <c r="G103" s="349"/>
      <c r="H103" s="279"/>
      <c r="I103" s="42"/>
    </row>
    <row r="104" spans="1:9" s="73" customFormat="1" x14ac:dyDescent="0.3">
      <c r="A104" s="97"/>
      <c r="B104" s="97"/>
      <c r="C104" s="97"/>
      <c r="D104" s="97"/>
      <c r="E104" s="97"/>
      <c r="F104" s="97"/>
      <c r="G104" s="97"/>
      <c r="H104" s="279"/>
      <c r="I104" s="42"/>
    </row>
    <row r="105" spans="1:9" s="73" customFormat="1" x14ac:dyDescent="0.3">
      <c r="A105" s="1" t="s">
        <v>1363</v>
      </c>
      <c r="B105"/>
      <c r="C105" t="s">
        <v>195</v>
      </c>
      <c r="D105"/>
      <c r="E105" t="s">
        <v>195</v>
      </c>
      <c r="F105"/>
      <c r="G105" t="s">
        <v>195</v>
      </c>
      <c r="H105" s="279"/>
      <c r="I105" s="42"/>
    </row>
    <row r="106" spans="1:9" s="73" customFormat="1" ht="28.8" x14ac:dyDescent="0.3">
      <c r="A106" s="48"/>
      <c r="B106" s="61" t="s">
        <v>1356</v>
      </c>
      <c r="C106" s="61" t="s">
        <v>1356</v>
      </c>
      <c r="D106" s="61" t="s">
        <v>1357</v>
      </c>
      <c r="E106" s="61" t="s">
        <v>1357</v>
      </c>
      <c r="F106" s="61" t="s">
        <v>190</v>
      </c>
      <c r="G106" s="61" t="s">
        <v>190</v>
      </c>
      <c r="H106" s="279"/>
      <c r="I106" s="42"/>
    </row>
    <row r="107" spans="1:9" s="73" customFormat="1" x14ac:dyDescent="0.3">
      <c r="A107" s="70" t="s">
        <v>1364</v>
      </c>
      <c r="B107" s="16">
        <f>SUM('Ref. CHAS'!B71:B73)</f>
        <v>880</v>
      </c>
      <c r="C107" s="55">
        <f>B107/B109</f>
        <v>0.63537906137184119</v>
      </c>
      <c r="D107" s="16">
        <f>SUM('Ref. CHAS'!B63:B65)</f>
        <v>1610</v>
      </c>
      <c r="E107" s="55">
        <f>D107/D109</f>
        <v>0.78155339805825241</v>
      </c>
      <c r="F107" s="16">
        <f>SUM('Ref. CHAS'!B55:B57)</f>
        <v>2490</v>
      </c>
      <c r="G107" s="55">
        <f>F107/F109</f>
        <v>0.72278664731494924</v>
      </c>
      <c r="H107" s="279"/>
      <c r="I107" s="42"/>
    </row>
    <row r="108" spans="1:9" s="73" customFormat="1" x14ac:dyDescent="0.3">
      <c r="A108" s="70" t="s">
        <v>1360</v>
      </c>
      <c r="B108" s="16">
        <f>SUM('Ref. CHAS'!C71:C73)</f>
        <v>440</v>
      </c>
      <c r="C108" s="55">
        <f>B108/B109</f>
        <v>0.3176895306859206</v>
      </c>
      <c r="D108" s="16">
        <f>SUM('Ref. CHAS'!C63:C65)</f>
        <v>695</v>
      </c>
      <c r="E108" s="55">
        <f>D108/D109</f>
        <v>0.33737864077669905</v>
      </c>
      <c r="F108" s="16">
        <f>SUM('Ref. CHAS'!C55:C57)</f>
        <v>1135</v>
      </c>
      <c r="G108" s="55">
        <f>F108/F109</f>
        <v>0.32946298984034833</v>
      </c>
      <c r="H108" s="279"/>
      <c r="I108" s="42"/>
    </row>
    <row r="109" spans="1:9" s="73" customFormat="1" x14ac:dyDescent="0.3">
      <c r="A109" s="70" t="s">
        <v>1365</v>
      </c>
      <c r="B109" s="16">
        <f>SUM('Ref. CHAS'!D71:D73)</f>
        <v>1385</v>
      </c>
      <c r="C109" s="55"/>
      <c r="D109" s="16">
        <f>SUM('Ref. CHAS'!D63:D65)</f>
        <v>2060</v>
      </c>
      <c r="E109" s="55"/>
      <c r="F109" s="16">
        <f>SUM('Ref. CHAS'!D55:D57)</f>
        <v>3445</v>
      </c>
      <c r="G109" s="55"/>
      <c r="H109" s="279"/>
      <c r="I109" s="42"/>
    </row>
    <row r="110" spans="1:9" s="73" customFormat="1" x14ac:dyDescent="0.3">
      <c r="A110" s="47" t="s">
        <v>1362</v>
      </c>
      <c r="B110"/>
      <c r="C110"/>
      <c r="D110"/>
      <c r="E110"/>
      <c r="F110"/>
      <c r="G110"/>
      <c r="H110" s="279"/>
      <c r="I110" s="42"/>
    </row>
    <row r="111" spans="1:9" s="73" customFormat="1" x14ac:dyDescent="0.3">
      <c r="A111" s="349" t="s">
        <v>2484</v>
      </c>
      <c r="B111" s="349"/>
      <c r="C111" s="349"/>
      <c r="D111" s="349"/>
      <c r="E111" s="349"/>
      <c r="F111" s="349"/>
      <c r="G111" s="349"/>
      <c r="H111" s="279"/>
      <c r="I111" s="42"/>
    </row>
    <row r="112" spans="1:9" s="73" customFormat="1" x14ac:dyDescent="0.3">
      <c r="A112" s="97"/>
      <c r="B112" s="97"/>
      <c r="C112" s="97"/>
      <c r="D112" s="97"/>
      <c r="E112" s="97"/>
      <c r="F112" s="97"/>
      <c r="G112" s="97"/>
      <c r="H112" s="279"/>
      <c r="I112" s="42"/>
    </row>
    <row r="113" spans="1:9" s="73" customFormat="1" x14ac:dyDescent="0.3">
      <c r="A113" s="1" t="s">
        <v>1366</v>
      </c>
      <c r="B113"/>
      <c r="C113"/>
      <c r="D113"/>
      <c r="E113"/>
      <c r="F113"/>
      <c r="G113"/>
      <c r="H113" s="279"/>
      <c r="I113" s="47" t="s">
        <v>1362</v>
      </c>
    </row>
    <row r="114" spans="1:9" s="73" customFormat="1" ht="28.8" x14ac:dyDescent="0.3">
      <c r="A114" s="48"/>
      <c r="B114" s="61" t="s">
        <v>1356</v>
      </c>
      <c r="C114" s="61" t="s">
        <v>195</v>
      </c>
      <c r="D114" s="61" t="s">
        <v>1357</v>
      </c>
      <c r="E114" s="61" t="s">
        <v>195</v>
      </c>
      <c r="F114" s="61" t="s">
        <v>190</v>
      </c>
      <c r="H114" s="280"/>
      <c r="I114" s="42"/>
    </row>
    <row r="115" spans="1:9" s="73" customFormat="1" x14ac:dyDescent="0.3">
      <c r="A115" s="70" t="s">
        <v>1367</v>
      </c>
      <c r="B115" s="16">
        <f>'Ref. CHAS'!B6</f>
        <v>235</v>
      </c>
      <c r="C115" s="55">
        <f>B115/F115</f>
        <v>0.34306569343065696</v>
      </c>
      <c r="D115" s="16">
        <f>'Ref. CHAS'!C6</f>
        <v>450</v>
      </c>
      <c r="E115" s="55">
        <f>D115/F115</f>
        <v>0.65693430656934304</v>
      </c>
      <c r="F115" s="16">
        <f>'Ref. CHAS'!D6</f>
        <v>685</v>
      </c>
      <c r="H115" s="280"/>
      <c r="I115" s="62" t="s">
        <v>56</v>
      </c>
    </row>
    <row r="116" spans="1:9" s="73" customFormat="1" x14ac:dyDescent="0.3">
      <c r="A116" s="47" t="s">
        <v>1362</v>
      </c>
      <c r="B116"/>
      <c r="C116"/>
      <c r="D116"/>
      <c r="E116"/>
      <c r="F116"/>
      <c r="G116"/>
      <c r="H116" s="279"/>
      <c r="I116" s="42"/>
    </row>
    <row r="117" spans="1:9" s="73" customFormat="1" x14ac:dyDescent="0.3">
      <c r="A117" s="97"/>
      <c r="B117" s="97"/>
      <c r="C117" s="97"/>
      <c r="D117" s="97"/>
      <c r="E117" s="97"/>
      <c r="F117" s="97"/>
      <c r="G117" s="97"/>
      <c r="H117" s="279"/>
      <c r="I117" s="42"/>
    </row>
    <row r="118" spans="1:9" ht="14.4" customHeight="1" x14ac:dyDescent="0.3">
      <c r="A118" s="1" t="s">
        <v>59</v>
      </c>
    </row>
    <row r="119" spans="1:9" ht="28.8" x14ac:dyDescent="0.3">
      <c r="A119" s="48"/>
      <c r="B119" s="61" t="s">
        <v>1356</v>
      </c>
      <c r="C119" s="61" t="s">
        <v>195</v>
      </c>
      <c r="D119" s="61" t="s">
        <v>1357</v>
      </c>
      <c r="E119" s="61" t="s">
        <v>195</v>
      </c>
      <c r="F119" s="61" t="s">
        <v>190</v>
      </c>
      <c r="G119" s="61" t="s">
        <v>195</v>
      </c>
    </row>
    <row r="120" spans="1:9" x14ac:dyDescent="0.3">
      <c r="A120" s="70" t="s">
        <v>1364</v>
      </c>
      <c r="B120" s="16">
        <f>'Ref. CHAS'!B71</f>
        <v>170</v>
      </c>
      <c r="C120" s="55">
        <f>B120/B122</f>
        <v>0.72340425531914898</v>
      </c>
      <c r="D120" s="16">
        <f>'Ref. CHAS'!B63</f>
        <v>375</v>
      </c>
      <c r="E120" s="55">
        <f>D120/D122</f>
        <v>0.83333333333333337</v>
      </c>
      <c r="F120" s="16">
        <f>'Ref. CHAS'!B55</f>
        <v>545</v>
      </c>
      <c r="G120" s="55">
        <f>F120/F122</f>
        <v>0.79562043795620441</v>
      </c>
    </row>
    <row r="121" spans="1:9" x14ac:dyDescent="0.3">
      <c r="A121" s="70" t="s">
        <v>1360</v>
      </c>
      <c r="B121" s="16">
        <f>'Ref. CHAS'!C71</f>
        <v>105</v>
      </c>
      <c r="C121" s="55">
        <f>B121/B122</f>
        <v>0.44680851063829785</v>
      </c>
      <c r="D121" s="16">
        <f>'Ref. CHAS'!C63</f>
        <v>315</v>
      </c>
      <c r="E121" s="55">
        <f>D121/D122</f>
        <v>0.7</v>
      </c>
      <c r="F121" s="16">
        <f>'Ref. CHAS'!C55</f>
        <v>420</v>
      </c>
      <c r="G121" s="55">
        <f>F121/F122</f>
        <v>0.61313868613138689</v>
      </c>
    </row>
    <row r="122" spans="1:9" x14ac:dyDescent="0.3">
      <c r="A122" s="70" t="s">
        <v>1368</v>
      </c>
      <c r="B122" s="16">
        <f>'Ref. CHAS'!D71</f>
        <v>235</v>
      </c>
      <c r="C122" s="55"/>
      <c r="D122" s="16">
        <f>'Ref. CHAS'!D63</f>
        <v>450</v>
      </c>
      <c r="E122" s="55"/>
      <c r="F122" s="16">
        <f>'Ref. CHAS'!D55</f>
        <v>685</v>
      </c>
      <c r="G122" s="55"/>
    </row>
    <row r="123" spans="1:9" x14ac:dyDescent="0.3">
      <c r="A123" s="47" t="s">
        <v>1362</v>
      </c>
    </row>
    <row r="124" spans="1:9" s="73" customFormat="1" x14ac:dyDescent="0.3">
      <c r="A124" s="349" t="s">
        <v>2484</v>
      </c>
      <c r="B124" s="349"/>
      <c r="C124" s="349"/>
      <c r="D124" s="349"/>
      <c r="E124" s="349"/>
      <c r="F124" s="349"/>
      <c r="G124" s="349"/>
      <c r="H124" s="279"/>
      <c r="I124" s="42"/>
    </row>
    <row r="125" spans="1:9" s="73" customFormat="1" x14ac:dyDescent="0.3">
      <c r="A125" s="97"/>
      <c r="B125" s="97"/>
      <c r="C125" s="97"/>
      <c r="D125" s="97"/>
      <c r="E125" s="97"/>
      <c r="F125" s="97"/>
      <c r="G125" s="97"/>
      <c r="H125" s="279"/>
      <c r="I125" s="42"/>
    </row>
    <row r="126" spans="1:9" s="73" customFormat="1" x14ac:dyDescent="0.3">
      <c r="A126" s="1" t="s">
        <v>1369</v>
      </c>
      <c r="B126"/>
      <c r="C126"/>
      <c r="D126"/>
      <c r="E126"/>
      <c r="F126"/>
      <c r="G126"/>
      <c r="H126" s="279"/>
      <c r="I126" s="42"/>
    </row>
    <row r="127" spans="1:9" s="73" customFormat="1" ht="28.8" x14ac:dyDescent="0.3">
      <c r="A127" s="48"/>
      <c r="B127" s="61" t="s">
        <v>1356</v>
      </c>
      <c r="C127" s="61" t="s">
        <v>195</v>
      </c>
      <c r="D127" s="61" t="s">
        <v>1357</v>
      </c>
      <c r="E127" s="61" t="s">
        <v>195</v>
      </c>
      <c r="F127" s="61" t="s">
        <v>190</v>
      </c>
      <c r="G127" s="61" t="s">
        <v>195</v>
      </c>
      <c r="H127" s="279"/>
      <c r="I127" s="42"/>
    </row>
    <row r="128" spans="1:9" s="73" customFormat="1" x14ac:dyDescent="0.3">
      <c r="A128" s="13" t="s">
        <v>1370</v>
      </c>
      <c r="B128" s="16">
        <f>'Ref. CHAS'!B47</f>
        <v>175</v>
      </c>
      <c r="C128" s="55">
        <f>B128/B130</f>
        <v>0.74468085106382975</v>
      </c>
      <c r="D128" s="16">
        <f>'Ref. CHAS'!B39</f>
        <v>390</v>
      </c>
      <c r="E128" s="55">
        <f>D128/D130</f>
        <v>0.8666666666666667</v>
      </c>
      <c r="F128" s="16">
        <f>'Ref. CHAS'!B31</f>
        <v>565</v>
      </c>
      <c r="G128" s="55">
        <f>F128/F130</f>
        <v>0.82481751824817517</v>
      </c>
      <c r="H128" s="279"/>
      <c r="I128" s="42"/>
    </row>
    <row r="129" spans="1:9" s="73" customFormat="1" x14ac:dyDescent="0.3">
      <c r="A129" s="13" t="s">
        <v>1371</v>
      </c>
      <c r="B129" s="16">
        <f>'Ref. CHAS'!C47</f>
        <v>65</v>
      </c>
      <c r="C129" s="55">
        <f>B129/B130</f>
        <v>0.27659574468085107</v>
      </c>
      <c r="D129" s="16">
        <f>'Ref. CHAS'!C39</f>
        <v>60</v>
      </c>
      <c r="E129" s="55">
        <f>D129/D130</f>
        <v>0.13333333333333333</v>
      </c>
      <c r="F129" s="16">
        <f>'Ref. CHAS'!C31</f>
        <v>125</v>
      </c>
      <c r="G129" s="55">
        <f>F129/F130</f>
        <v>0.18248175182481752</v>
      </c>
      <c r="H129" s="279"/>
      <c r="I129" s="42"/>
    </row>
    <row r="130" spans="1:9" s="73" customFormat="1" x14ac:dyDescent="0.3">
      <c r="A130" s="13" t="s">
        <v>190</v>
      </c>
      <c r="B130" s="16">
        <f>'Ref. CHAS'!D47</f>
        <v>235</v>
      </c>
      <c r="C130" s="55"/>
      <c r="D130" s="16">
        <f>'Ref. CHAS'!D39</f>
        <v>450</v>
      </c>
      <c r="E130" s="55"/>
      <c r="F130" s="16">
        <f>'Ref. CHAS'!D31</f>
        <v>685</v>
      </c>
      <c r="G130" s="55"/>
      <c r="H130" s="279"/>
      <c r="I130" s="42"/>
    </row>
    <row r="131" spans="1:9" s="73" customFormat="1" x14ac:dyDescent="0.3">
      <c r="A131" s="47" t="s">
        <v>1362</v>
      </c>
      <c r="B131"/>
      <c r="C131"/>
      <c r="D131"/>
      <c r="E131"/>
      <c r="F131"/>
      <c r="G131"/>
      <c r="H131" s="279"/>
      <c r="I131" s="42"/>
    </row>
    <row r="132" spans="1:9" s="73" customFormat="1" x14ac:dyDescent="0.3">
      <c r="A132" s="97"/>
      <c r="B132" s="97"/>
      <c r="C132" s="97"/>
      <c r="D132" s="97"/>
      <c r="E132" s="97"/>
      <c r="F132" s="97"/>
      <c r="G132" s="97"/>
      <c r="H132" s="279"/>
      <c r="I132" s="47" t="s">
        <v>1362</v>
      </c>
    </row>
    <row r="133" spans="1:9" x14ac:dyDescent="0.3">
      <c r="A133" s="47"/>
    </row>
    <row r="134" spans="1:9" x14ac:dyDescent="0.3">
      <c r="A134" s="1" t="s">
        <v>1372</v>
      </c>
      <c r="I134" s="62" t="s">
        <v>1373</v>
      </c>
    </row>
    <row r="135" spans="1:9" ht="28.2" customHeight="1" x14ac:dyDescent="0.3">
      <c r="A135" s="48" t="s">
        <v>188</v>
      </c>
      <c r="B135" s="61" t="str">
        <f>B3</f>
        <v>City of Selma</v>
      </c>
      <c r="C135" s="61" t="s">
        <v>195</v>
      </c>
      <c r="D135" s="61" t="str">
        <f>B4</f>
        <v>Fresno County</v>
      </c>
      <c r="E135" s="61" t="s">
        <v>195</v>
      </c>
      <c r="F135" s="61" t="s">
        <v>189</v>
      </c>
      <c r="G135" s="61" t="s">
        <v>195</v>
      </c>
      <c r="H135" s="274"/>
    </row>
    <row r="136" spans="1:9" x14ac:dyDescent="0.3">
      <c r="A136" s="13" t="s">
        <v>196</v>
      </c>
      <c r="B136" s="16">
        <f>'Ref. ACS-5-YR'!H848</f>
        <v>7225</v>
      </c>
      <c r="C136" s="55"/>
      <c r="D136" s="16">
        <f>'Ref. ACS-5-YR'!R848</f>
        <v>310097</v>
      </c>
      <c r="E136" s="55"/>
      <c r="F136" s="16">
        <f>'Ref. ACS-5-YR'!AB848</f>
        <v>13103114</v>
      </c>
      <c r="G136" s="55"/>
      <c r="H136" s="275"/>
    </row>
    <row r="137" spans="1:9" hidden="1" x14ac:dyDescent="0.3">
      <c r="A137" s="13" t="s">
        <v>1374</v>
      </c>
      <c r="B137" s="16">
        <f>'Ref. ACS-5-YR'!H849</f>
        <v>234</v>
      </c>
      <c r="C137" s="55">
        <v>4.7673832468495179E-2</v>
      </c>
      <c r="D137" s="16">
        <f>'Ref. ACS-5-YR'!R849</f>
        <v>11445</v>
      </c>
      <c r="E137" s="55">
        <v>3.7150948666151359E-2</v>
      </c>
      <c r="F137" s="16">
        <f>'Ref. ACS-5-YR'!AB849</f>
        <v>359552</v>
      </c>
      <c r="G137" s="55">
        <v>2.8565348176739114E-2</v>
      </c>
      <c r="H137" s="275"/>
    </row>
    <row r="138" spans="1:9" hidden="1" x14ac:dyDescent="0.3">
      <c r="A138" s="13" t="s">
        <v>1375</v>
      </c>
      <c r="B138" s="16">
        <f>'Ref. ACS-5-YR'!H850</f>
        <v>86</v>
      </c>
      <c r="C138" s="55">
        <v>7.5908080059303188E-3</v>
      </c>
      <c r="D138" s="16">
        <f>'Ref. ACS-5-YR'!R850</f>
        <v>1574</v>
      </c>
      <c r="E138" s="55">
        <v>5.7744896169610203E-3</v>
      </c>
      <c r="F138" s="16">
        <f>'Ref. ACS-5-YR'!AB850</f>
        <v>54257</v>
      </c>
      <c r="G138" s="55">
        <v>4.593819230610599E-3</v>
      </c>
      <c r="H138" s="275"/>
    </row>
    <row r="139" spans="1:9" hidden="1" x14ac:dyDescent="0.3">
      <c r="A139" s="13" t="s">
        <v>1376</v>
      </c>
      <c r="B139" s="16">
        <f>'Ref. ACS-5-YR'!H851</f>
        <v>0</v>
      </c>
      <c r="C139" s="55">
        <v>3.6827279466271311E-3</v>
      </c>
      <c r="D139" s="16">
        <f>'Ref. ACS-5-YR'!R851</f>
        <v>907</v>
      </c>
      <c r="E139" s="55">
        <v>2.8710060862730835E-3</v>
      </c>
      <c r="F139" s="16">
        <f>'Ref. ACS-5-YR'!AB851</f>
        <v>19701</v>
      </c>
      <c r="G139" s="55">
        <v>1.7038904297106484E-3</v>
      </c>
      <c r="H139" s="275"/>
    </row>
    <row r="140" spans="1:9" hidden="1" x14ac:dyDescent="0.3">
      <c r="A140" s="13" t="s">
        <v>1377</v>
      </c>
      <c r="B140" s="16">
        <f>'Ref. ACS-5-YR'!H852</f>
        <v>26</v>
      </c>
      <c r="C140" s="55">
        <v>5.3965900667160864E-3</v>
      </c>
      <c r="D140" s="16">
        <f>'Ref. ACS-5-YR'!R852</f>
        <v>1123</v>
      </c>
      <c r="E140" s="55">
        <v>3.88755009645801E-3</v>
      </c>
      <c r="F140" s="16">
        <f>'Ref. ACS-5-YR'!AB852</f>
        <v>18723</v>
      </c>
      <c r="G140" s="55">
        <v>1.6447839993449995E-3</v>
      </c>
      <c r="H140" s="275"/>
    </row>
    <row r="141" spans="1:9" hidden="1" x14ac:dyDescent="0.3">
      <c r="A141" s="13" t="s">
        <v>1378</v>
      </c>
      <c r="B141" s="16">
        <f>'Ref. ACS-5-YR'!H853</f>
        <v>0</v>
      </c>
      <c r="C141" s="55">
        <v>5.1060044477390662E-3</v>
      </c>
      <c r="D141" s="16">
        <f>'Ref. ACS-5-YR'!R853</f>
        <v>1311</v>
      </c>
      <c r="E141" s="55">
        <v>4.1830948406331803E-3</v>
      </c>
      <c r="F141" s="16">
        <f>'Ref. ACS-5-YR'!AB853</f>
        <v>21780</v>
      </c>
      <c r="G141" s="55">
        <v>1.8241731654352956E-3</v>
      </c>
      <c r="H141" s="275"/>
    </row>
    <row r="142" spans="1:9" hidden="1" x14ac:dyDescent="0.3">
      <c r="A142" s="13" t="s">
        <v>1379</v>
      </c>
      <c r="B142" s="16">
        <f>'Ref. ACS-5-YR'!H854</f>
        <v>0</v>
      </c>
      <c r="C142" s="55">
        <v>3.6649369903632321E-3</v>
      </c>
      <c r="D142" s="16">
        <f>'Ref. ACS-5-YR'!R854</f>
        <v>813</v>
      </c>
      <c r="E142" s="55">
        <v>2.6046910420712815E-3</v>
      </c>
      <c r="F142" s="16">
        <f>'Ref. ACS-5-YR'!AB854</f>
        <v>21246</v>
      </c>
      <c r="G142" s="55">
        <v>1.7190695129952118E-3</v>
      </c>
      <c r="H142" s="275"/>
    </row>
    <row r="143" spans="1:9" hidden="1" x14ac:dyDescent="0.3">
      <c r="A143" s="13" t="s">
        <v>1380</v>
      </c>
      <c r="B143" s="16">
        <f>'Ref. ACS-5-YR'!H855</f>
        <v>31</v>
      </c>
      <c r="C143" s="55">
        <v>3.9436619718309857E-3</v>
      </c>
      <c r="D143" s="16">
        <f>'Ref. ACS-5-YR'!R855</f>
        <v>832</v>
      </c>
      <c r="E143" s="55">
        <v>3.1275778971504289E-3</v>
      </c>
      <c r="F143" s="16">
        <f>'Ref. ACS-5-YR'!AB855</f>
        <v>21150</v>
      </c>
      <c r="G143" s="55">
        <v>1.7517275406680607E-3</v>
      </c>
      <c r="H143" s="275"/>
    </row>
    <row r="144" spans="1:9" hidden="1" x14ac:dyDescent="0.3">
      <c r="A144" s="13" t="s">
        <v>1381</v>
      </c>
      <c r="B144" s="16">
        <f>'Ref. ACS-5-YR'!H856</f>
        <v>31</v>
      </c>
      <c r="C144" s="55">
        <v>2.206078576723499E-3</v>
      </c>
      <c r="D144" s="16">
        <f>'Ref. ACS-5-YR'!R856</f>
        <v>505</v>
      </c>
      <c r="E144" s="55">
        <v>1.8771962871785544E-3</v>
      </c>
      <c r="F144" s="16">
        <f>'Ref. ACS-5-YR'!AB856</f>
        <v>18539</v>
      </c>
      <c r="G144" s="55">
        <v>1.5208214858543976E-3</v>
      </c>
      <c r="H144" s="275"/>
    </row>
    <row r="145" spans="1:8" hidden="1" x14ac:dyDescent="0.3">
      <c r="A145" s="13" t="s">
        <v>1382</v>
      </c>
      <c r="B145" s="16">
        <f>'Ref. ACS-5-YR'!H857</f>
        <v>40</v>
      </c>
      <c r="C145" s="55">
        <v>2.8880652335063011E-3</v>
      </c>
      <c r="D145" s="16">
        <f>'Ref. ACS-5-YR'!R857</f>
        <v>777</v>
      </c>
      <c r="E145" s="55">
        <v>2.3123940423375967E-3</v>
      </c>
      <c r="F145" s="16">
        <f>'Ref. ACS-5-YR'!AB857</f>
        <v>18777</v>
      </c>
      <c r="G145" s="55">
        <v>1.5122353377338366E-3</v>
      </c>
      <c r="H145" s="275"/>
    </row>
    <row r="146" spans="1:8" hidden="1" x14ac:dyDescent="0.3">
      <c r="A146" s="13" t="s">
        <v>1383</v>
      </c>
      <c r="B146" s="16">
        <f>'Ref. ACS-5-YR'!H858</f>
        <v>0</v>
      </c>
      <c r="C146" s="55">
        <v>1.6723498888065234E-3</v>
      </c>
      <c r="D146" s="16">
        <f>'Ref. ACS-5-YR'!R858</f>
        <v>705</v>
      </c>
      <c r="E146" s="55">
        <v>1.5037056764077349E-3</v>
      </c>
      <c r="F146" s="16">
        <f>'Ref. ACS-5-YR'!AB858</f>
        <v>16116</v>
      </c>
      <c r="G146" s="55">
        <v>1.244684829334207E-3</v>
      </c>
      <c r="H146" s="275"/>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75"/>
    </row>
    <row r="148" spans="1:8" hidden="1" x14ac:dyDescent="0.3">
      <c r="A148" s="13" t="s">
        <v>1385</v>
      </c>
      <c r="B148" s="16">
        <f>'Ref. ACS-5-YR'!H860</f>
        <v>20</v>
      </c>
      <c r="C148" s="55">
        <v>3.5819125277983693E-3</v>
      </c>
      <c r="D148" s="16">
        <f>'Ref. ACS-5-YR'!R860</f>
        <v>1109</v>
      </c>
      <c r="E148" s="55">
        <v>2.8839970640390251E-3</v>
      </c>
      <c r="F148" s="16">
        <f>'Ref. ACS-5-YR'!AB860</f>
        <v>34492</v>
      </c>
      <c r="G148" s="55">
        <v>2.5556056584556002E-3</v>
      </c>
      <c r="H148" s="275"/>
    </row>
    <row r="149" spans="1:8" hidden="1" x14ac:dyDescent="0.3">
      <c r="A149" s="13" t="s">
        <v>1386</v>
      </c>
      <c r="B149" s="16">
        <f>'Ref. ACS-5-YR'!H861</f>
        <v>0</v>
      </c>
      <c r="C149" s="55">
        <v>1.8977020014825797E-3</v>
      </c>
      <c r="D149" s="16">
        <f>'Ref. ACS-5-YR'!R861</f>
        <v>657</v>
      </c>
      <c r="E149" s="55">
        <v>1.8771962871785544E-3</v>
      </c>
      <c r="F149" s="16">
        <f>'Ref. ACS-5-YR'!AB861</f>
        <v>35106</v>
      </c>
      <c r="G149" s="55">
        <v>2.6554962923939149E-3</v>
      </c>
      <c r="H149" s="275"/>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75"/>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75"/>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75"/>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75"/>
    </row>
    <row r="154" spans="1:8" hidden="1" x14ac:dyDescent="0.3">
      <c r="A154" s="13" t="s">
        <v>1391</v>
      </c>
      <c r="B154" s="16">
        <f>'Ref. ACS-5-YR'!H866</f>
        <v>2664</v>
      </c>
      <c r="C154" s="55">
        <v>0.3941349147516679</v>
      </c>
      <c r="D154" s="16">
        <f>'Ref. ACS-5-YR'!R866</f>
        <v>115902</v>
      </c>
      <c r="E154" s="55">
        <v>0.37070404604002521</v>
      </c>
      <c r="F154" s="16">
        <f>'Ref. ACS-5-YR'!AB866</f>
        <v>4474488</v>
      </c>
      <c r="G154" s="55">
        <v>0.34205335892414335</v>
      </c>
      <c r="H154" s="275"/>
    </row>
    <row r="155" spans="1:8" hidden="1" x14ac:dyDescent="0.3">
      <c r="A155" s="13" t="s">
        <v>1375</v>
      </c>
      <c r="B155" s="16">
        <f>'Ref. ACS-5-YR'!H867</f>
        <v>227</v>
      </c>
      <c r="C155" s="55">
        <v>3.0558932542624165E-2</v>
      </c>
      <c r="D155" s="16">
        <f>'Ref. ACS-5-YR'!R867</f>
        <v>7338</v>
      </c>
      <c r="E155" s="55">
        <v>2.5199249121485127E-2</v>
      </c>
      <c r="F155" s="16">
        <f>'Ref. ACS-5-YR'!AB867</f>
        <v>172775</v>
      </c>
      <c r="G155" s="55">
        <v>1.3800469876955898E-2</v>
      </c>
      <c r="H155" s="275"/>
    </row>
    <row r="156" spans="1:8" hidden="1" x14ac:dyDescent="0.3">
      <c r="A156" s="13" t="s">
        <v>1376</v>
      </c>
      <c r="B156" s="16">
        <f>'Ref. ACS-5-YR'!H868</f>
        <v>103</v>
      </c>
      <c r="C156" s="55">
        <v>2.0969607116382506E-2</v>
      </c>
      <c r="D156" s="16">
        <f>'Ref. ACS-5-YR'!R868</f>
        <v>5130</v>
      </c>
      <c r="E156" s="55">
        <v>1.772618916162725E-2</v>
      </c>
      <c r="F156" s="16">
        <f>'Ref. ACS-5-YR'!AB868</f>
        <v>101332</v>
      </c>
      <c r="G156" s="55">
        <v>8.5573231947278592E-3</v>
      </c>
      <c r="H156" s="275"/>
    </row>
    <row r="157" spans="1:8" hidden="1" x14ac:dyDescent="0.3">
      <c r="A157" s="13" t="s">
        <v>1377</v>
      </c>
      <c r="B157" s="16">
        <f>'Ref. ACS-5-YR'!H869</f>
        <v>31</v>
      </c>
      <c r="C157" s="55">
        <v>2.0702742772424017E-2</v>
      </c>
      <c r="D157" s="16">
        <f>'Ref. ACS-5-YR'!R869</f>
        <v>4314</v>
      </c>
      <c r="E157" s="55">
        <v>1.7252018473170382E-2</v>
      </c>
      <c r="F157" s="16">
        <f>'Ref. ACS-5-YR'!AB869</f>
        <v>107030</v>
      </c>
      <c r="G157" s="55">
        <v>9.4124882151283944E-3</v>
      </c>
      <c r="H157" s="275"/>
    </row>
    <row r="158" spans="1:8" hidden="1" x14ac:dyDescent="0.3">
      <c r="A158" s="13" t="s">
        <v>1378</v>
      </c>
      <c r="B158" s="16">
        <f>'Ref. ACS-5-YR'!H870</f>
        <v>148</v>
      </c>
      <c r="C158" s="55">
        <v>2.4237212750185321E-2</v>
      </c>
      <c r="D158" s="16">
        <f>'Ref. ACS-5-YR'!R870</f>
        <v>6448</v>
      </c>
      <c r="E158" s="55">
        <v>2.1003163303086006E-2</v>
      </c>
      <c r="F158" s="16">
        <f>'Ref. ACS-5-YR'!AB870</f>
        <v>133407</v>
      </c>
      <c r="G158" s="55">
        <v>1.138469577360658E-2</v>
      </c>
      <c r="H158" s="275"/>
    </row>
    <row r="159" spans="1:8" hidden="1" x14ac:dyDescent="0.3">
      <c r="A159" s="13" t="s">
        <v>1379</v>
      </c>
      <c r="B159" s="16">
        <f>'Ref. ACS-5-YR'!H871</f>
        <v>343</v>
      </c>
      <c r="C159" s="55">
        <v>2.1776130467012603E-2</v>
      </c>
      <c r="D159" s="16">
        <f>'Ref. ACS-5-YR'!R871</f>
        <v>5825</v>
      </c>
      <c r="E159" s="55">
        <v>2.0753086981091632E-2</v>
      </c>
      <c r="F159" s="16">
        <f>'Ref. ACS-5-YR'!AB871</f>
        <v>142211</v>
      </c>
      <c r="G159" s="55">
        <v>1.1859847077635492E-2</v>
      </c>
      <c r="H159" s="275"/>
    </row>
    <row r="160" spans="1:8" hidden="1" x14ac:dyDescent="0.3">
      <c r="A160" s="13" t="s">
        <v>1380</v>
      </c>
      <c r="B160" s="16">
        <f>'Ref. ACS-5-YR'!H872</f>
        <v>56</v>
      </c>
      <c r="C160" s="55">
        <v>2.1568569310600444E-2</v>
      </c>
      <c r="D160" s="16">
        <f>'Ref. ACS-5-YR'!R872</f>
        <v>6638</v>
      </c>
      <c r="E160" s="55">
        <v>2.0746591492208661E-2</v>
      </c>
      <c r="F160" s="16">
        <f>'Ref. ACS-5-YR'!AB872</f>
        <v>158629</v>
      </c>
      <c r="G160" s="55">
        <v>1.3173681064154933E-2</v>
      </c>
      <c r="H160" s="275"/>
    </row>
    <row r="161" spans="1:8" hidden="1" x14ac:dyDescent="0.3">
      <c r="A161" s="13" t="s">
        <v>1381</v>
      </c>
      <c r="B161" s="16">
        <f>'Ref. ACS-5-YR'!H873</f>
        <v>175</v>
      </c>
      <c r="C161" s="55">
        <v>1.7043736100815419E-2</v>
      </c>
      <c r="D161" s="16">
        <f>'Ref. ACS-5-YR'!R873</f>
        <v>4735</v>
      </c>
      <c r="E161" s="55">
        <v>1.6875280117958077E-2</v>
      </c>
      <c r="F161" s="16">
        <f>'Ref. ACS-5-YR'!AB873</f>
        <v>149167</v>
      </c>
      <c r="G161" s="55">
        <v>1.2234801099578927E-2</v>
      </c>
      <c r="H161" s="275"/>
    </row>
    <row r="162" spans="1:8" hidden="1" x14ac:dyDescent="0.3">
      <c r="A162" s="13" t="s">
        <v>1382</v>
      </c>
      <c r="B162" s="16">
        <f>'Ref. ACS-5-YR'!H874</f>
        <v>215</v>
      </c>
      <c r="C162" s="55">
        <v>1.9220163083765753E-2</v>
      </c>
      <c r="D162" s="16">
        <f>'Ref. ACS-5-YR'!R874</f>
        <v>5378</v>
      </c>
      <c r="E162" s="55">
        <v>1.7690463972770909E-2</v>
      </c>
      <c r="F162" s="16">
        <f>'Ref. ACS-5-YR'!AB874</f>
        <v>162714</v>
      </c>
      <c r="G162" s="55">
        <v>1.2689790287931877E-2</v>
      </c>
      <c r="H162" s="275"/>
    </row>
    <row r="163" spans="1:8" hidden="1" x14ac:dyDescent="0.3">
      <c r="A163" s="13" t="s">
        <v>1383</v>
      </c>
      <c r="B163" s="16">
        <f>'Ref. ACS-5-YR'!H875</f>
        <v>260</v>
      </c>
      <c r="C163" s="55">
        <v>1.6118606375092662E-2</v>
      </c>
      <c r="D163" s="16">
        <f>'Ref. ACS-5-YR'!R875</f>
        <v>4871</v>
      </c>
      <c r="E163" s="55">
        <v>1.4410242086870669E-2</v>
      </c>
      <c r="F163" s="16">
        <f>'Ref. ACS-5-YR'!AB875</f>
        <v>141641</v>
      </c>
      <c r="G163" s="55">
        <v>1.1388452213409325E-2</v>
      </c>
      <c r="H163" s="275"/>
    </row>
    <row r="164" spans="1:8" hidden="1" x14ac:dyDescent="0.3">
      <c r="A164" s="13" t="s">
        <v>1384</v>
      </c>
      <c r="B164" s="16">
        <f>'Ref. ACS-5-YR'!H876</f>
        <v>215</v>
      </c>
      <c r="C164" s="55">
        <v>3.1988139362490731E-2</v>
      </c>
      <c r="D164" s="16">
        <f>'Ref. ACS-5-YR'!R876</f>
        <v>8606</v>
      </c>
      <c r="E164" s="55">
        <v>2.9940956006053794E-2</v>
      </c>
      <c r="F164" s="16">
        <f>'Ref. ACS-5-YR'!AB876</f>
        <v>300078</v>
      </c>
      <c r="G164" s="55">
        <v>2.3781100446740353E-2</v>
      </c>
      <c r="H164" s="275"/>
    </row>
    <row r="165" spans="1:8" hidden="1" x14ac:dyDescent="0.3">
      <c r="A165" s="13" t="s">
        <v>1385</v>
      </c>
      <c r="B165" s="16">
        <f>'Ref. ACS-5-YR'!H877</f>
        <v>394</v>
      </c>
      <c r="C165" s="55">
        <v>4.3795404002965159E-2</v>
      </c>
      <c r="D165" s="16">
        <f>'Ref. ACS-5-YR'!R877</f>
        <v>13325</v>
      </c>
      <c r="E165" s="55">
        <v>4.1054737484816792E-2</v>
      </c>
      <c r="F165" s="16">
        <f>'Ref. ACS-5-YR'!AB877</f>
        <v>428778</v>
      </c>
      <c r="G165" s="55">
        <v>3.2560820210198106E-2</v>
      </c>
      <c r="H165" s="275"/>
    </row>
    <row r="166" spans="1:8" hidden="1" x14ac:dyDescent="0.3">
      <c r="A166" s="13" t="s">
        <v>1386</v>
      </c>
      <c r="B166" s="16">
        <f>'Ref. ACS-5-YR'!H878</f>
        <v>133</v>
      </c>
      <c r="C166" s="55">
        <v>5.0413639733135659E-2</v>
      </c>
      <c r="D166" s="16">
        <f>'Ref. ACS-5-YR'!R878</f>
        <v>15405</v>
      </c>
      <c r="E166" s="55">
        <v>4.7469032756750434E-2</v>
      </c>
      <c r="F166" s="16">
        <f>'Ref. ACS-5-YR'!AB878</f>
        <v>598398</v>
      </c>
      <c r="G166" s="55">
        <v>4.5974300125434422E-2</v>
      </c>
      <c r="H166" s="275"/>
    </row>
    <row r="167" spans="1:8" hidden="1" x14ac:dyDescent="0.3">
      <c r="A167" s="13" t="s">
        <v>1387</v>
      </c>
      <c r="B167" s="16">
        <f>'Ref. ACS-5-YR'!H879</f>
        <v>165</v>
      </c>
      <c r="C167" s="55">
        <v>2.8346923647146034E-2</v>
      </c>
      <c r="D167" s="16">
        <f>'Ref. ACS-5-YR'!R879</f>
        <v>9580</v>
      </c>
      <c r="E167" s="55">
        <v>2.8421011607438634E-2</v>
      </c>
      <c r="F167" s="16">
        <f>'Ref. ACS-5-YR'!AB879</f>
        <v>478880</v>
      </c>
      <c r="G167" s="55">
        <v>3.5904204958715193E-2</v>
      </c>
      <c r="H167" s="275"/>
    </row>
    <row r="168" spans="1:8" hidden="1" x14ac:dyDescent="0.3">
      <c r="A168" s="13" t="s">
        <v>1388</v>
      </c>
      <c r="B168" s="16">
        <f>'Ref. ACS-5-YR'!H880</f>
        <v>122</v>
      </c>
      <c r="C168" s="55">
        <v>1.8852483320978504E-2</v>
      </c>
      <c r="D168" s="16">
        <f>'Ref. ACS-5-YR'!R880</f>
        <v>6790</v>
      </c>
      <c r="E168" s="55">
        <v>1.9340318149045486E-2</v>
      </c>
      <c r="F168" s="16">
        <f>'Ref. ACS-5-YR'!AB880</f>
        <v>352103</v>
      </c>
      <c r="G168" s="55">
        <v>2.5746255097833792E-2</v>
      </c>
      <c r="H168" s="275"/>
    </row>
    <row r="169" spans="1:8" hidden="1" x14ac:dyDescent="0.3">
      <c r="A169" s="13" t="s">
        <v>1389</v>
      </c>
      <c r="B169" s="16">
        <f>'Ref. ACS-5-YR'!H881</f>
        <v>41</v>
      </c>
      <c r="C169" s="55">
        <v>1.7168272794662712E-2</v>
      </c>
      <c r="D169" s="16">
        <f>'Ref. ACS-5-YR'!R881</f>
        <v>6820</v>
      </c>
      <c r="E169" s="55">
        <v>1.9820984326385325E-2</v>
      </c>
      <c r="F169" s="16">
        <f>'Ref. ACS-5-YR'!AB881</f>
        <v>448068</v>
      </c>
      <c r="G169" s="55">
        <v>3.2509993279805853E-2</v>
      </c>
      <c r="H169" s="275"/>
    </row>
    <row r="170" spans="1:8" hidden="1" x14ac:dyDescent="0.3">
      <c r="A170" s="13" t="s">
        <v>1390</v>
      </c>
      <c r="B170" s="16">
        <f>'Ref. ACS-5-YR'!H882</f>
        <v>36</v>
      </c>
      <c r="C170" s="55">
        <v>1.1374351371386211E-2</v>
      </c>
      <c r="D170" s="16">
        <f>'Ref. ACS-5-YR'!R882</f>
        <v>4699</v>
      </c>
      <c r="E170" s="55">
        <v>1.3000720999266011E-2</v>
      </c>
      <c r="F170" s="16">
        <f>'Ref. ACS-5-YR'!AB882</f>
        <v>599277</v>
      </c>
      <c r="G170" s="55">
        <v>4.1075136002286371E-2</v>
      </c>
      <c r="H170" s="275"/>
    </row>
    <row r="171" spans="1:8" hidden="1" x14ac:dyDescent="0.3">
      <c r="A171" s="13" t="s">
        <v>1392</v>
      </c>
      <c r="B171" s="16">
        <f>'Ref. ACS-5-YR'!H883</f>
        <v>2640</v>
      </c>
      <c r="C171" s="55">
        <v>0.3492008895478132</v>
      </c>
      <c r="D171" s="16">
        <f>'Ref. ACS-5-YR'!R883</f>
        <v>111510</v>
      </c>
      <c r="E171" s="55">
        <v>0.36356875150208179</v>
      </c>
      <c r="F171" s="16">
        <f>'Ref. ACS-5-YR'!AB883</f>
        <v>5070224</v>
      </c>
      <c r="G171" s="55">
        <v>0.39001144257561138</v>
      </c>
      <c r="H171" s="275"/>
    </row>
    <row r="172" spans="1:8" hidden="1" x14ac:dyDescent="0.3">
      <c r="A172" s="13" t="s">
        <v>1375</v>
      </c>
      <c r="B172" s="16">
        <f>'Ref. ACS-5-YR'!H884</f>
        <v>181</v>
      </c>
      <c r="C172" s="55">
        <v>2.7404002965159376E-2</v>
      </c>
      <c r="D172" s="16">
        <f>'Ref. ACS-5-YR'!R884</f>
        <v>6976</v>
      </c>
      <c r="E172" s="55">
        <v>2.3289575389891719E-2</v>
      </c>
      <c r="F172" s="16">
        <f>'Ref. ACS-5-YR'!AB884</f>
        <v>215299</v>
      </c>
      <c r="G172" s="55">
        <v>1.6798875459914726E-2</v>
      </c>
      <c r="H172" s="275"/>
    </row>
    <row r="173" spans="1:8" hidden="1" x14ac:dyDescent="0.3">
      <c r="A173" s="13" t="s">
        <v>1376</v>
      </c>
      <c r="B173" s="16">
        <f>'Ref. ACS-5-YR'!H885</f>
        <v>48</v>
      </c>
      <c r="C173" s="55">
        <v>2.059006671608599E-2</v>
      </c>
      <c r="D173" s="16">
        <f>'Ref. ACS-5-YR'!R885</f>
        <v>4782</v>
      </c>
      <c r="E173" s="55">
        <v>1.693049177346333E-2</v>
      </c>
      <c r="F173" s="16">
        <f>'Ref. ACS-5-YR'!AB885</f>
        <v>154532</v>
      </c>
      <c r="G173" s="55">
        <v>1.2835218171723882E-2</v>
      </c>
      <c r="H173" s="275"/>
    </row>
    <row r="174" spans="1:8" hidden="1" x14ac:dyDescent="0.3">
      <c r="A174" s="13" t="s">
        <v>1377</v>
      </c>
      <c r="B174" s="16">
        <f>'Ref. ACS-5-YR'!H886</f>
        <v>104</v>
      </c>
      <c r="C174" s="55">
        <v>1.6966641957005188E-2</v>
      </c>
      <c r="D174" s="16">
        <f>'Ref. ACS-5-YR'!R886</f>
        <v>4431</v>
      </c>
      <c r="E174" s="55">
        <v>1.4660318408865043E-2</v>
      </c>
      <c r="F174" s="16">
        <f>'Ref. ACS-5-YR'!AB886</f>
        <v>120380</v>
      </c>
      <c r="G174" s="55">
        <v>1.0196357541313554E-2</v>
      </c>
      <c r="H174" s="275"/>
    </row>
    <row r="175" spans="1:8" hidden="1" x14ac:dyDescent="0.3">
      <c r="A175" s="13" t="s">
        <v>1378</v>
      </c>
      <c r="B175" s="16">
        <f>'Ref. ACS-5-YR'!H887</f>
        <v>206</v>
      </c>
      <c r="C175" s="55">
        <v>1.847887323943662E-2</v>
      </c>
      <c r="D175" s="16">
        <f>'Ref. ACS-5-YR'!R887</f>
        <v>4725</v>
      </c>
      <c r="E175" s="55">
        <v>1.7355946295297915E-2</v>
      </c>
      <c r="F175" s="16">
        <f>'Ref. ACS-5-YR'!AB887</f>
        <v>145227</v>
      </c>
      <c r="G175" s="55">
        <v>1.1783108378807975E-2</v>
      </c>
      <c r="H175" s="275"/>
    </row>
    <row r="176" spans="1:8" hidden="1" x14ac:dyDescent="0.3">
      <c r="A176" s="13" t="s">
        <v>1379</v>
      </c>
      <c r="B176" s="16">
        <f>'Ref. ACS-5-YR'!H888</f>
        <v>156</v>
      </c>
      <c r="C176" s="55">
        <v>1.3141586360266865E-2</v>
      </c>
      <c r="D176" s="16">
        <f>'Ref. ACS-5-YR'!R888</f>
        <v>3781</v>
      </c>
      <c r="E176" s="55">
        <v>1.3900346209557463E-2</v>
      </c>
      <c r="F176" s="16">
        <f>'Ref. ACS-5-YR'!AB888</f>
        <v>134811</v>
      </c>
      <c r="G176" s="55">
        <v>1.0918590589918974E-2</v>
      </c>
      <c r="H176" s="275"/>
    </row>
    <row r="177" spans="1:8" hidden="1" x14ac:dyDescent="0.3">
      <c r="A177" s="13" t="s">
        <v>1380</v>
      </c>
      <c r="B177" s="16">
        <f>'Ref. ACS-5-YR'!H889</f>
        <v>99</v>
      </c>
      <c r="C177" s="55">
        <v>1.5246849518161602E-2</v>
      </c>
      <c r="D177" s="16">
        <f>'Ref. ACS-5-YR'!R889</f>
        <v>4111</v>
      </c>
      <c r="E177" s="55">
        <v>1.6079582729794158E-2</v>
      </c>
      <c r="F177" s="16">
        <f>'Ref. ACS-5-YR'!AB889</f>
        <v>149463</v>
      </c>
      <c r="G177" s="55">
        <v>1.2028196910427924E-2</v>
      </c>
      <c r="H177" s="275"/>
    </row>
    <row r="178" spans="1:8" hidden="1" x14ac:dyDescent="0.3">
      <c r="A178" s="13" t="s">
        <v>1381</v>
      </c>
      <c r="B178" s="16">
        <f>'Ref. ACS-5-YR'!H890</f>
        <v>111</v>
      </c>
      <c r="C178" s="55">
        <v>1.1653076352853967E-2</v>
      </c>
      <c r="D178" s="16">
        <f>'Ref. ACS-5-YR'!R890</f>
        <v>3623</v>
      </c>
      <c r="E178" s="55">
        <v>1.2607743921846278E-2</v>
      </c>
      <c r="F178" s="16">
        <f>'Ref. ACS-5-YR'!AB890</f>
        <v>138441</v>
      </c>
      <c r="G178" s="55">
        <v>1.1373043144014388E-2</v>
      </c>
      <c r="H178" s="275"/>
    </row>
    <row r="179" spans="1:8" hidden="1" x14ac:dyDescent="0.3">
      <c r="A179" s="13" t="s">
        <v>1382</v>
      </c>
      <c r="B179" s="16">
        <f>'Ref. ACS-5-YR'!H891</f>
        <v>173</v>
      </c>
      <c r="C179" s="55">
        <v>1.4499629355077835E-2</v>
      </c>
      <c r="D179" s="16">
        <f>'Ref. ACS-5-YR'!R891</f>
        <v>5070</v>
      </c>
      <c r="E179" s="55">
        <v>1.5196196241710133E-2</v>
      </c>
      <c r="F179" s="16">
        <f>'Ref. ACS-5-YR'!AB891</f>
        <v>155952</v>
      </c>
      <c r="G179" s="55">
        <v>1.2048972322398209E-2</v>
      </c>
      <c r="H179" s="275"/>
    </row>
    <row r="180" spans="1:8" hidden="1" x14ac:dyDescent="0.3">
      <c r="A180" s="13" t="s">
        <v>1383</v>
      </c>
      <c r="B180" s="16">
        <f>'Ref. ACS-5-YR'!H892</f>
        <v>43</v>
      </c>
      <c r="C180" s="55">
        <v>1.3159377316530763E-2</v>
      </c>
      <c r="D180" s="16">
        <f>'Ref. ACS-5-YR'!R892</f>
        <v>3371</v>
      </c>
      <c r="E180" s="55">
        <v>1.242262248868161E-2</v>
      </c>
      <c r="F180" s="16">
        <f>'Ref. ACS-5-YR'!AB892</f>
        <v>140200</v>
      </c>
      <c r="G180" s="55">
        <v>1.1521384185204441E-2</v>
      </c>
      <c r="H180" s="275"/>
    </row>
    <row r="181" spans="1:8" hidden="1" x14ac:dyDescent="0.3">
      <c r="A181" s="13" t="s">
        <v>1384</v>
      </c>
      <c r="B181" s="16">
        <f>'Ref. ACS-5-YR'!H893</f>
        <v>344</v>
      </c>
      <c r="C181" s="55">
        <v>2.5808747220163082E-2</v>
      </c>
      <c r="D181" s="16">
        <f>'Ref. ACS-5-YR'!R893</f>
        <v>7469</v>
      </c>
      <c r="E181" s="55">
        <v>2.4195696089066143E-2</v>
      </c>
      <c r="F181" s="16">
        <f>'Ref. ACS-5-YR'!AB893</f>
        <v>298933</v>
      </c>
      <c r="G181" s="55">
        <v>2.3611370697285687E-2</v>
      </c>
      <c r="H181" s="275"/>
    </row>
    <row r="182" spans="1:8" hidden="1" x14ac:dyDescent="0.3">
      <c r="A182" s="13" t="s">
        <v>1385</v>
      </c>
      <c r="B182" s="16">
        <f>'Ref. ACS-5-YR'!H894</f>
        <v>250</v>
      </c>
      <c r="C182" s="55">
        <v>3.3559673832468495E-2</v>
      </c>
      <c r="D182" s="16">
        <f>'Ref. ACS-5-YR'!R894</f>
        <v>10787</v>
      </c>
      <c r="E182" s="55">
        <v>3.5124356134664476E-2</v>
      </c>
      <c r="F182" s="16">
        <f>'Ref. ACS-5-YR'!AB894</f>
        <v>419518</v>
      </c>
      <c r="G182" s="55">
        <v>3.2930024579382239E-2</v>
      </c>
      <c r="H182" s="275"/>
    </row>
    <row r="183" spans="1:8" hidden="1" x14ac:dyDescent="0.3">
      <c r="A183" s="13" t="s">
        <v>1386</v>
      </c>
      <c r="B183" s="16">
        <f>'Ref. ACS-5-YR'!H895</f>
        <v>240</v>
      </c>
      <c r="C183" s="55">
        <v>4.268643439584878E-2</v>
      </c>
      <c r="D183" s="16">
        <f>'Ref. ACS-5-YR'!R895</f>
        <v>13957</v>
      </c>
      <c r="E183" s="55">
        <v>4.7897735023026508E-2</v>
      </c>
      <c r="F183" s="16">
        <f>'Ref. ACS-5-YR'!AB895</f>
        <v>627473</v>
      </c>
      <c r="G183" s="55">
        <v>4.9514936294614044E-2</v>
      </c>
      <c r="H183" s="275"/>
    </row>
    <row r="184" spans="1:8" hidden="1" x14ac:dyDescent="0.3">
      <c r="A184" s="13" t="s">
        <v>1387</v>
      </c>
      <c r="B184" s="16">
        <f>'Ref. ACS-5-YR'!H896</f>
        <v>330</v>
      </c>
      <c r="C184" s="55">
        <v>3.4099332839140101E-2</v>
      </c>
      <c r="D184" s="16">
        <f>'Ref. ACS-5-YR'!R896</f>
        <v>12840</v>
      </c>
      <c r="E184" s="55">
        <v>3.6660539255487061E-2</v>
      </c>
      <c r="F184" s="16">
        <f>'Ref. ACS-5-YR'!AB896</f>
        <v>540673</v>
      </c>
      <c r="G184" s="55">
        <v>4.1022929155231883E-2</v>
      </c>
      <c r="H184" s="275"/>
    </row>
    <row r="185" spans="1:8" hidden="1" x14ac:dyDescent="0.3">
      <c r="A185" s="13" t="s">
        <v>1388</v>
      </c>
      <c r="B185" s="16">
        <f>'Ref. ACS-5-YR'!H897</f>
        <v>83</v>
      </c>
      <c r="C185" s="55">
        <v>1.681245366938473E-2</v>
      </c>
      <c r="D185" s="16">
        <f>'Ref. ACS-5-YR'!R897</f>
        <v>6604</v>
      </c>
      <c r="E185" s="55">
        <v>2.1883302046728548E-2</v>
      </c>
      <c r="F185" s="16">
        <f>'Ref. ACS-5-YR'!AB897</f>
        <v>406789</v>
      </c>
      <c r="G185" s="55">
        <v>3.058232636470308E-2</v>
      </c>
      <c r="H185" s="275"/>
    </row>
    <row r="186" spans="1:8" hidden="1" x14ac:dyDescent="0.3">
      <c r="A186" s="13" t="s">
        <v>1389</v>
      </c>
      <c r="B186" s="16">
        <f>'Ref. ACS-5-YR'!H898</f>
        <v>219</v>
      </c>
      <c r="C186" s="55">
        <v>2.2161601186063751E-2</v>
      </c>
      <c r="D186" s="16">
        <f>'Ref. ACS-5-YR'!R898</f>
        <v>9210</v>
      </c>
      <c r="E186" s="55">
        <v>2.8161192052119803E-2</v>
      </c>
      <c r="F186" s="16">
        <f>'Ref. ACS-5-YR'!AB898</f>
        <v>563596</v>
      </c>
      <c r="G186" s="55">
        <v>4.1732896277950786E-2</v>
      </c>
      <c r="H186" s="275"/>
    </row>
    <row r="187" spans="1:8" hidden="1" x14ac:dyDescent="0.3">
      <c r="A187" s="13" t="s">
        <v>1390</v>
      </c>
      <c r="B187" s="16">
        <f>'Ref. ACS-5-YR'!H899</f>
        <v>53</v>
      </c>
      <c r="C187" s="55">
        <v>2.2932542624166049E-2</v>
      </c>
      <c r="D187" s="16">
        <f>'Ref. ACS-5-YR'!R899</f>
        <v>9773</v>
      </c>
      <c r="E187" s="55">
        <v>2.7203107441881612E-2</v>
      </c>
      <c r="F187" s="16">
        <f>'Ref. ACS-5-YR'!AB899</f>
        <v>858937</v>
      </c>
      <c r="G187" s="55">
        <v>6.1113212502719588E-2</v>
      </c>
      <c r="H187" s="275"/>
    </row>
    <row r="188" spans="1:8" x14ac:dyDescent="0.3">
      <c r="A188" s="13" t="s">
        <v>1393</v>
      </c>
      <c r="B188" s="16">
        <f>'Ref. ACS-5-YR'!H900</f>
        <v>1687</v>
      </c>
      <c r="C188" s="55">
        <f>B188/B136</f>
        <v>0.23349480968858133</v>
      </c>
      <c r="D188" s="16">
        <f>'Ref. ACS-5-YR'!R900</f>
        <v>71240</v>
      </c>
      <c r="E188" s="55">
        <f>D188/D136</f>
        <v>0.22973456692583288</v>
      </c>
      <c r="F188" s="16">
        <f>'Ref. ACS-5-YR'!AB900</f>
        <v>3198850</v>
      </c>
      <c r="G188" s="55">
        <f>F188/F136</f>
        <v>0.24412899101694452</v>
      </c>
      <c r="H188" s="275"/>
    </row>
    <row r="189" spans="1:8" x14ac:dyDescent="0.3">
      <c r="A189" s="13" t="s">
        <v>1375</v>
      </c>
      <c r="B189" s="16">
        <f>'Ref. ACS-5-YR'!H901</f>
        <v>285</v>
      </c>
      <c r="C189" s="55">
        <f>B189/B188</f>
        <v>0.16893894487255484</v>
      </c>
      <c r="D189" s="16">
        <f>'Ref. ACS-5-YR'!R901</f>
        <v>4642</v>
      </c>
      <c r="E189" s="55">
        <f>D189/D188</f>
        <v>6.5160022459292533E-2</v>
      </c>
      <c r="F189" s="16">
        <f>'Ref. ACS-5-YR'!AB901</f>
        <v>172556</v>
      </c>
      <c r="G189" s="55">
        <f>F189/F188</f>
        <v>5.3943135814433309E-2</v>
      </c>
      <c r="H189" s="275"/>
    </row>
    <row r="190" spans="1:8" x14ac:dyDescent="0.3">
      <c r="A190" s="13" t="s">
        <v>1376</v>
      </c>
      <c r="B190" s="16">
        <f>'Ref. ACS-5-YR'!H902</f>
        <v>168</v>
      </c>
      <c r="C190" s="55">
        <f>B190/B188</f>
        <v>9.9585062240663894E-2</v>
      </c>
      <c r="D190" s="16">
        <f>'Ref. ACS-5-YR'!R902</f>
        <v>6332</v>
      </c>
      <c r="E190" s="55">
        <f>D190/D188</f>
        <v>8.8882650196518809E-2</v>
      </c>
      <c r="F190" s="16">
        <f>'Ref. ACS-5-YR'!AB902</f>
        <v>231833</v>
      </c>
      <c r="G190" s="55">
        <f>F190/F188</f>
        <v>7.2473857792644231E-2</v>
      </c>
      <c r="H190" s="275"/>
    </row>
    <row r="191" spans="1:8" x14ac:dyDescent="0.3">
      <c r="A191" s="13" t="s">
        <v>1377</v>
      </c>
      <c r="B191" s="16">
        <f>'Ref. ACS-5-YR'!H903</f>
        <v>136</v>
      </c>
      <c r="C191" s="55">
        <f>B191/B188</f>
        <v>8.0616478956727924E-2</v>
      </c>
      <c r="D191" s="16">
        <f>'Ref. ACS-5-YR'!R903</f>
        <v>4837</v>
      </c>
      <c r="E191" s="55">
        <f>D191/D188</f>
        <v>6.7897248736664792E-2</v>
      </c>
      <c r="F191" s="16">
        <f>'Ref. ACS-5-YR'!AB903</f>
        <v>189249</v>
      </c>
      <c r="G191" s="55">
        <f>F191/F188</f>
        <v>5.916157369054504E-2</v>
      </c>
      <c r="H191" s="275"/>
    </row>
    <row r="192" spans="1:8" x14ac:dyDescent="0.3">
      <c r="A192" s="13" t="s">
        <v>1378</v>
      </c>
      <c r="B192" s="16">
        <f>'Ref. ACS-5-YR'!H904</f>
        <v>185</v>
      </c>
      <c r="C192" s="55">
        <f>B192/B188</f>
        <v>0.10966212211025489</v>
      </c>
      <c r="D192" s="16">
        <f>'Ref. ACS-5-YR'!R904</f>
        <v>5203</v>
      </c>
      <c r="E192" s="55">
        <f>D192/D188</f>
        <v>7.3034811903425048E-2</v>
      </c>
      <c r="F192" s="16">
        <f>'Ref. ACS-5-YR'!AB904</f>
        <v>173679</v>
      </c>
      <c r="G192" s="55">
        <f>F192/F188</f>
        <v>5.4294199477937385E-2</v>
      </c>
      <c r="H192" s="275"/>
    </row>
    <row r="193" spans="1:9" x14ac:dyDescent="0.3">
      <c r="A193" s="13" t="s">
        <v>1379</v>
      </c>
      <c r="B193" s="16">
        <f>'Ref. ACS-5-YR'!H905</f>
        <v>132</v>
      </c>
      <c r="C193" s="55">
        <f>B193/B188</f>
        <v>7.8245406046235921E-2</v>
      </c>
      <c r="D193" s="16">
        <f>'Ref. ACS-5-YR'!R905</f>
        <v>4109</v>
      </c>
      <c r="E193" s="55">
        <f>D193/D188</f>
        <v>5.7678270634475011E-2</v>
      </c>
      <c r="F193" s="16">
        <f>'Ref. ACS-5-YR'!AB905</f>
        <v>156105</v>
      </c>
      <c r="G193" s="55">
        <f>F193/F188</f>
        <v>4.8800350125826467E-2</v>
      </c>
      <c r="H193" s="275"/>
    </row>
    <row r="194" spans="1:9" x14ac:dyDescent="0.3">
      <c r="A194" s="13" t="s">
        <v>1380</v>
      </c>
      <c r="B194" s="16">
        <f>'Ref. ACS-5-YR'!H906</f>
        <v>216</v>
      </c>
      <c r="C194" s="55">
        <f>B194/B188</f>
        <v>0.12803793716656786</v>
      </c>
      <c r="D194" s="16">
        <f>'Ref. ACS-5-YR'!R906</f>
        <v>3832</v>
      </c>
      <c r="E194" s="55">
        <f>D194/D188</f>
        <v>5.3790005614823132E-2</v>
      </c>
      <c r="F194" s="16">
        <f>'Ref. ACS-5-YR'!AB906</f>
        <v>146101</v>
      </c>
      <c r="G194" s="55">
        <f>F194/F188</f>
        <v>4.5672976225831156E-2</v>
      </c>
      <c r="H194" s="275"/>
    </row>
    <row r="195" spans="1:9" x14ac:dyDescent="0.3">
      <c r="A195" s="13" t="s">
        <v>1381</v>
      </c>
      <c r="B195" s="16">
        <f>'Ref. ACS-5-YR'!H907</f>
        <v>121</v>
      </c>
      <c r="C195" s="55">
        <f>B195/B188</f>
        <v>7.1724955542382923E-2</v>
      </c>
      <c r="D195" s="16">
        <f>'Ref. ACS-5-YR'!R907</f>
        <v>3424</v>
      </c>
      <c r="E195" s="55">
        <f>D195/D188</f>
        <v>4.8062886019090402E-2</v>
      </c>
      <c r="F195" s="16">
        <f>'Ref. ACS-5-YR'!AB907</f>
        <v>133947</v>
      </c>
      <c r="G195" s="55">
        <f>F195/F188</f>
        <v>4.1873485783953605E-2</v>
      </c>
      <c r="H195" s="275"/>
    </row>
    <row r="196" spans="1:9" x14ac:dyDescent="0.3">
      <c r="A196" s="13" t="s">
        <v>1382</v>
      </c>
      <c r="B196" s="16">
        <f>'Ref. ACS-5-YR'!H908</f>
        <v>87</v>
      </c>
      <c r="C196" s="55">
        <f>B196/B188</f>
        <v>5.1570835803200946E-2</v>
      </c>
      <c r="D196" s="16">
        <f>'Ref. ACS-5-YR'!R908</f>
        <v>3327</v>
      </c>
      <c r="E196" s="55">
        <f>D196/D188</f>
        <v>4.6701291409320604E-2</v>
      </c>
      <c r="F196" s="16">
        <f>'Ref. ACS-5-YR'!AB908</f>
        <v>124511</v>
      </c>
      <c r="G196" s="55">
        <f>F196/F188</f>
        <v>3.892367569595323E-2</v>
      </c>
      <c r="H196" s="275"/>
    </row>
    <row r="197" spans="1:9" x14ac:dyDescent="0.3">
      <c r="A197" s="13" t="s">
        <v>1383</v>
      </c>
      <c r="B197" s="16">
        <f>'Ref. ACS-5-YR'!H909</f>
        <v>44</v>
      </c>
      <c r="C197" s="55">
        <f>B197/B188</f>
        <v>2.6081802015411975E-2</v>
      </c>
      <c r="D197" s="16">
        <f>'Ref. ACS-5-YR'!R909</f>
        <v>2535</v>
      </c>
      <c r="E197" s="55">
        <f>D197/D188</f>
        <v>3.5583941605839414E-2</v>
      </c>
      <c r="F197" s="16">
        <f>'Ref. ACS-5-YR'!AB909</f>
        <v>116059</v>
      </c>
      <c r="G197" s="55">
        <f>F197/F188</f>
        <v>3.6281476155493382E-2</v>
      </c>
      <c r="H197" s="275"/>
    </row>
    <row r="198" spans="1:9" x14ac:dyDescent="0.3">
      <c r="A198" s="13" t="s">
        <v>1384</v>
      </c>
      <c r="B198" s="16">
        <f>'Ref. ACS-5-YR'!H910</f>
        <v>78</v>
      </c>
      <c r="C198" s="55">
        <f>B198/B188</f>
        <v>4.6235921754593956E-2</v>
      </c>
      <c r="D198" s="16">
        <f>'Ref. ACS-5-YR'!R910</f>
        <v>5287</v>
      </c>
      <c r="E198" s="55">
        <f>D198/D188</f>
        <v>7.4213924761370023E-2</v>
      </c>
      <c r="F198" s="16">
        <f>'Ref. ACS-5-YR'!AB910</f>
        <v>216099</v>
      </c>
      <c r="G198" s="55">
        <f>F198/F188</f>
        <v>6.7555215155446491E-2</v>
      </c>
      <c r="H198" s="275"/>
    </row>
    <row r="199" spans="1:9" x14ac:dyDescent="0.3">
      <c r="A199" s="13" t="s">
        <v>1385</v>
      </c>
      <c r="B199" s="16">
        <f>'Ref. ACS-5-YR'!H911</f>
        <v>49</v>
      </c>
      <c r="C199" s="55">
        <f>B199/B188</f>
        <v>2.9045643153526972E-2</v>
      </c>
      <c r="D199" s="16">
        <f>'Ref. ACS-5-YR'!R911</f>
        <v>5944</v>
      </c>
      <c r="E199" s="55">
        <f>D199/D188</f>
        <v>8.3436271757439645E-2</v>
      </c>
      <c r="F199" s="16">
        <f>'Ref. ACS-5-YR'!AB911</f>
        <v>279893</v>
      </c>
      <c r="G199" s="55">
        <f>F199/F188</f>
        <v>8.7498007096300234E-2</v>
      </c>
      <c r="H199" s="275"/>
    </row>
    <row r="200" spans="1:9" x14ac:dyDescent="0.3">
      <c r="A200" s="13" t="s">
        <v>1386</v>
      </c>
      <c r="B200" s="16">
        <f>'Ref. ACS-5-YR'!H912</f>
        <v>72</v>
      </c>
      <c r="C200" s="55">
        <f>B200/B188</f>
        <v>4.2679312388855958E-2</v>
      </c>
      <c r="D200" s="16">
        <f>'Ref. ACS-5-YR'!R912</f>
        <v>7350</v>
      </c>
      <c r="E200" s="55">
        <f>D200/D188</f>
        <v>0.10317237507018528</v>
      </c>
      <c r="F200" s="16">
        <f>'Ref. ACS-5-YR'!AB912</f>
        <v>355361</v>
      </c>
      <c r="G200" s="55">
        <f>F200/F188</f>
        <v>0.111090235553402</v>
      </c>
      <c r="H200" s="275"/>
    </row>
    <row r="201" spans="1:9" x14ac:dyDescent="0.3">
      <c r="A201" s="13" t="s">
        <v>1387</v>
      </c>
      <c r="B201" s="16">
        <f>'Ref. ACS-5-YR'!H913</f>
        <v>27</v>
      </c>
      <c r="C201" s="55">
        <f>B201/B188</f>
        <v>1.6004742145820983E-2</v>
      </c>
      <c r="D201" s="16">
        <f>'Ref. ACS-5-YR'!R913</f>
        <v>5366</v>
      </c>
      <c r="E201" s="55">
        <f>D201/D188</f>
        <v>7.5322852330151596E-2</v>
      </c>
      <c r="F201" s="16">
        <f>'Ref. ACS-5-YR'!AB913</f>
        <v>256255</v>
      </c>
      <c r="G201" s="55">
        <f>F201/F188</f>
        <v>8.0108476483736341E-2</v>
      </c>
      <c r="H201" s="275"/>
    </row>
    <row r="202" spans="1:9" x14ac:dyDescent="0.3">
      <c r="A202" s="13" t="s">
        <v>1388</v>
      </c>
      <c r="B202" s="16">
        <f>'Ref. ACS-5-YR'!H914</f>
        <v>49</v>
      </c>
      <c r="C202" s="55">
        <f>B202/B188</f>
        <v>2.9045643153526972E-2</v>
      </c>
      <c r="D202" s="16">
        <f>'Ref. ACS-5-YR'!R914</f>
        <v>2591</v>
      </c>
      <c r="E202" s="55">
        <f>D202/D188</f>
        <v>3.6370016844469402E-2</v>
      </c>
      <c r="F202" s="16">
        <f>'Ref. ACS-5-YR'!AB914</f>
        <v>170039</v>
      </c>
      <c r="G202" s="55">
        <f>F202/F188</f>
        <v>5.3156290541913502E-2</v>
      </c>
      <c r="H202" s="275"/>
    </row>
    <row r="203" spans="1:9" x14ac:dyDescent="0.3">
      <c r="A203" s="13" t="s">
        <v>1389</v>
      </c>
      <c r="B203" s="16">
        <f>'Ref. ACS-5-YR'!H915</f>
        <v>30</v>
      </c>
      <c r="C203" s="55">
        <f>B203/B188</f>
        <v>1.7783046828689981E-2</v>
      </c>
      <c r="D203" s="16">
        <f>'Ref. ACS-5-YR'!R915</f>
        <v>3277</v>
      </c>
      <c r="E203" s="55">
        <f>D203/D188</f>
        <v>4.5999438517686696E-2</v>
      </c>
      <c r="F203" s="16">
        <f>'Ref. ACS-5-YR'!AB915</f>
        <v>205551</v>
      </c>
      <c r="G203" s="55">
        <f>F203/F188</f>
        <v>6.4257780139737722E-2</v>
      </c>
      <c r="H203" s="275"/>
    </row>
    <row r="204" spans="1:9" x14ac:dyDescent="0.3">
      <c r="A204" s="13" t="s">
        <v>1390</v>
      </c>
      <c r="B204" s="16">
        <f>'Ref. ACS-5-YR'!H916</f>
        <v>8</v>
      </c>
      <c r="C204" s="55">
        <f>B204/B188</f>
        <v>4.7421458209839949E-3</v>
      </c>
      <c r="D204" s="16">
        <f>'Ref. ACS-5-YR'!R916</f>
        <v>3184</v>
      </c>
      <c r="E204" s="55">
        <f>D204/D188</f>
        <v>4.4693992139247615E-2</v>
      </c>
      <c r="F204" s="16">
        <f>'Ref. ACS-5-YR'!AB916</f>
        <v>271612</v>
      </c>
      <c r="G204" s="55">
        <f>F204/F188</f>
        <v>8.4909264266845905E-2</v>
      </c>
      <c r="H204" s="275"/>
    </row>
    <row r="205" spans="1:9" x14ac:dyDescent="0.3">
      <c r="A205" s="47" t="s">
        <v>1394</v>
      </c>
    </row>
    <row r="206" spans="1:9" x14ac:dyDescent="0.3">
      <c r="A206" s="47"/>
      <c r="I206" s="26" t="str">
        <f>A205</f>
        <v>Source: U.S. Census Bureau, ACS16-20 (5-year Estimates), Table B19037</v>
      </c>
    </row>
    <row r="208" spans="1:9" x14ac:dyDescent="0.3">
      <c r="A208" s="1" t="s">
        <v>1395</v>
      </c>
      <c r="C208" s="115" t="s">
        <v>195</v>
      </c>
      <c r="D208" s="115"/>
      <c r="E208" s="115" t="s">
        <v>195</v>
      </c>
      <c r="F208" s="115"/>
      <c r="G208" s="115" t="s">
        <v>195</v>
      </c>
      <c r="H208" s="281"/>
      <c r="I208" s="62" t="s">
        <v>1396</v>
      </c>
    </row>
    <row r="209" spans="1:9" ht="28.8" x14ac:dyDescent="0.3">
      <c r="A209" s="48" t="s">
        <v>188</v>
      </c>
      <c r="B209" s="61" t="str">
        <f>B3</f>
        <v>City of Selma</v>
      </c>
      <c r="C209" s="61" t="str">
        <f>B3</f>
        <v>City of Selma</v>
      </c>
      <c r="D209" s="61" t="str">
        <f>B4</f>
        <v>Fresno County</v>
      </c>
      <c r="E209" s="61" t="str">
        <f>B4</f>
        <v>Fresno County</v>
      </c>
      <c r="F209" s="61" t="s">
        <v>189</v>
      </c>
      <c r="G209" s="61" t="s">
        <v>189</v>
      </c>
      <c r="H209" s="274"/>
    </row>
    <row r="210" spans="1:9" x14ac:dyDescent="0.3">
      <c r="A210" s="13" t="s">
        <v>196</v>
      </c>
      <c r="B210" s="16">
        <f>B211+B215</f>
        <v>1687</v>
      </c>
      <c r="C210" s="55"/>
      <c r="D210" s="16">
        <f>D211+D215</f>
        <v>71240</v>
      </c>
      <c r="E210" s="55"/>
      <c r="F210" s="16">
        <f>F211+F215</f>
        <v>3198850</v>
      </c>
      <c r="G210" s="55"/>
      <c r="H210" s="275"/>
    </row>
    <row r="211" spans="1:9" x14ac:dyDescent="0.3">
      <c r="A211" s="13" t="s">
        <v>1397</v>
      </c>
      <c r="B211" s="16">
        <f>SUM(B212:B214)</f>
        <v>1178</v>
      </c>
      <c r="C211" s="55">
        <f>B211/B210</f>
        <v>0.69828097213989326</v>
      </c>
      <c r="D211" s="16">
        <f>SUM(D212:D214)</f>
        <v>50837</v>
      </c>
      <c r="E211" s="55">
        <f>D211/D210</f>
        <v>0.7136019090398652</v>
      </c>
      <c r="F211" s="16">
        <f>SUM(F212:F214)</f>
        <v>2340689</v>
      </c>
      <c r="G211" s="55">
        <f>F211/F210</f>
        <v>0.7317282773496725</v>
      </c>
      <c r="H211" s="275"/>
    </row>
    <row r="212" spans="1:9" x14ac:dyDescent="0.3">
      <c r="A212" s="13" t="s">
        <v>1398</v>
      </c>
      <c r="B212" s="16">
        <f>'Ref. ACS-5-YR'!H1007</f>
        <v>644</v>
      </c>
      <c r="C212" s="55">
        <f>B212/B211</f>
        <v>0.54668930390492365</v>
      </c>
      <c r="D212" s="16">
        <f>'Ref. ACS-5-YR'!R1007</f>
        <v>30182</v>
      </c>
      <c r="E212" s="55">
        <f>D212/D211</f>
        <v>0.59370143792906738</v>
      </c>
      <c r="F212" s="16">
        <f>'Ref. ACS-5-YR'!AB1007</f>
        <v>1350393</v>
      </c>
      <c r="G212" s="55">
        <f>F212/F211</f>
        <v>0.57692115441222647</v>
      </c>
      <c r="H212" s="275"/>
    </row>
    <row r="213" spans="1:9" x14ac:dyDescent="0.3">
      <c r="A213" s="13" t="s">
        <v>1399</v>
      </c>
      <c r="B213" s="16">
        <f>'Ref. ACS-5-YR'!H1008</f>
        <v>351</v>
      </c>
      <c r="C213" s="55">
        <f>B213/B211</f>
        <v>0.29796264855687604</v>
      </c>
      <c r="D213" s="16">
        <f>'Ref. ACS-5-YR'!R1008</f>
        <v>14267</v>
      </c>
      <c r="E213" s="55">
        <f>D213/D211</f>
        <v>0.28064205204870468</v>
      </c>
      <c r="F213" s="16">
        <f>'Ref. ACS-5-YR'!AB1008</f>
        <v>688443</v>
      </c>
      <c r="G213" s="55">
        <f>F213/F211</f>
        <v>0.29411980831285145</v>
      </c>
      <c r="H213" s="275"/>
    </row>
    <row r="214" spans="1:9" x14ac:dyDescent="0.3">
      <c r="A214" s="13" t="s">
        <v>1400</v>
      </c>
      <c r="B214" s="16">
        <f>'Ref. ACS-5-YR'!H1009</f>
        <v>183</v>
      </c>
      <c r="C214" s="55">
        <f>B214/B211</f>
        <v>0.15534804753820033</v>
      </c>
      <c r="D214" s="16">
        <f>'Ref. ACS-5-YR'!R1009</f>
        <v>6388</v>
      </c>
      <c r="E214" s="55">
        <f>D214/D211</f>
        <v>0.12565651002222791</v>
      </c>
      <c r="F214" s="16">
        <f>'Ref. ACS-5-YR'!AB1009</f>
        <v>301853</v>
      </c>
      <c r="G214" s="55">
        <f>F214/F211</f>
        <v>0.12895903727492206</v>
      </c>
      <c r="H214" s="275"/>
    </row>
    <row r="215" spans="1:9" x14ac:dyDescent="0.3">
      <c r="A215" s="13" t="s">
        <v>1401</v>
      </c>
      <c r="B215" s="16">
        <f>SUM(B216:B218)</f>
        <v>509</v>
      </c>
      <c r="C215" s="55">
        <f>B215/B210</f>
        <v>0.30171902786010668</v>
      </c>
      <c r="D215" s="16">
        <f>SUM(D216:D218)</f>
        <v>20403</v>
      </c>
      <c r="E215" s="55">
        <f>D215/D210</f>
        <v>0.28639809096013474</v>
      </c>
      <c r="F215" s="16">
        <f>SUM(F216:F218)</f>
        <v>858161</v>
      </c>
      <c r="G215" s="55">
        <f>F215/F210</f>
        <v>0.26827172265032745</v>
      </c>
      <c r="H215" s="275"/>
    </row>
    <row r="216" spans="1:9" x14ac:dyDescent="0.3">
      <c r="A216" s="13" t="s">
        <v>1398</v>
      </c>
      <c r="B216" s="16">
        <f>'Ref. ACS-5-YR'!H1017</f>
        <v>367</v>
      </c>
      <c r="C216" s="55">
        <f>B216/B215</f>
        <v>0.7210216110019646</v>
      </c>
      <c r="D216" s="16">
        <f>'Ref. ACS-5-YR'!R1017</f>
        <v>11530</v>
      </c>
      <c r="E216" s="55">
        <f>D216/D215</f>
        <v>0.56511297358231638</v>
      </c>
      <c r="F216" s="16">
        <f>'Ref. ACS-5-YR'!AB1017</f>
        <v>484266</v>
      </c>
      <c r="G216" s="55">
        <f>F216/F215</f>
        <v>0.56430669769425545</v>
      </c>
      <c r="H216" s="275"/>
    </row>
    <row r="217" spans="1:9" x14ac:dyDescent="0.3">
      <c r="A217" s="13" t="s">
        <v>1399</v>
      </c>
      <c r="B217" s="16">
        <f>'Ref. ACS-5-YR'!H1018</f>
        <v>137</v>
      </c>
      <c r="C217" s="55">
        <f>B217/B215</f>
        <v>0.26915520628683692</v>
      </c>
      <c r="D217" s="16">
        <f>'Ref. ACS-5-YR'!R1018</f>
        <v>5309</v>
      </c>
      <c r="E217" s="55">
        <f>D217/D215</f>
        <v>0.26020683232857911</v>
      </c>
      <c r="F217" s="16">
        <f>'Ref. ACS-5-YR'!AB1018</f>
        <v>234067</v>
      </c>
      <c r="G217" s="55">
        <f>F217/F215</f>
        <v>0.27275418015966701</v>
      </c>
      <c r="H217" s="275"/>
    </row>
    <row r="218" spans="1:9" x14ac:dyDescent="0.3">
      <c r="A218" s="13" t="s">
        <v>1400</v>
      </c>
      <c r="B218" s="16">
        <f>'Ref. ACS-5-YR'!H1019</f>
        <v>5</v>
      </c>
      <c r="C218" s="55">
        <f>B218/B215</f>
        <v>9.823182711198428E-3</v>
      </c>
      <c r="D218" s="16">
        <f>'Ref. ACS-5-YR'!R1019</f>
        <v>3564</v>
      </c>
      <c r="E218" s="55">
        <f>D218/D215</f>
        <v>0.17468019408910454</v>
      </c>
      <c r="F218" s="16">
        <f>'Ref. ACS-5-YR'!AB1019</f>
        <v>139828</v>
      </c>
      <c r="G218" s="55">
        <f>F218/F215</f>
        <v>0.16293912214607748</v>
      </c>
      <c r="H218" s="275"/>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1" t="s">
        <v>1404</v>
      </c>
      <c r="C224" s="61" t="s">
        <v>1356</v>
      </c>
      <c r="D224" s="61" t="s">
        <v>1404</v>
      </c>
      <c r="E224" s="61" t="s">
        <v>1356</v>
      </c>
      <c r="F224" s="61" t="s">
        <v>1404</v>
      </c>
      <c r="G224" s="61" t="s">
        <v>1356</v>
      </c>
      <c r="I224" s="62" t="s">
        <v>1405</v>
      </c>
    </row>
    <row r="225" spans="1:9" x14ac:dyDescent="0.3">
      <c r="A225" s="48" t="s">
        <v>188</v>
      </c>
      <c r="B225" s="152">
        <v>2010</v>
      </c>
      <c r="C225" s="152">
        <v>2010</v>
      </c>
      <c r="D225" s="152">
        <v>2015</v>
      </c>
      <c r="E225" s="152">
        <v>2015</v>
      </c>
      <c r="F225" s="152">
        <v>2020</v>
      </c>
      <c r="G225" s="152">
        <v>2020</v>
      </c>
    </row>
    <row r="226" spans="1:9" x14ac:dyDescent="0.3">
      <c r="A226" s="13" t="str">
        <f>B3</f>
        <v>City of Selma</v>
      </c>
      <c r="B226" s="64">
        <f>SUM('Ref. ACS-5-YR'!B1017:B1019)</f>
        <v>217</v>
      </c>
      <c r="C226" s="64">
        <f>SUM('Ref. ACS-5-YR'!B1007:B1009)</f>
        <v>1015</v>
      </c>
      <c r="D226" s="64">
        <f>SUM('Ref. ACS-5-YR'!E1017:E1019)</f>
        <v>276</v>
      </c>
      <c r="E226" s="16">
        <f>SUM('Ref. ACS-5-YR'!E1007:E1009)</f>
        <v>1026</v>
      </c>
      <c r="F226" s="16">
        <f>SUM('Ref. ACS-5-YR'!H1017:H1019)</f>
        <v>509</v>
      </c>
      <c r="G226" s="16">
        <f>SUM('Ref. ACS-5-YR'!H1007:H1009)</f>
        <v>1178</v>
      </c>
    </row>
    <row r="227" spans="1:9" x14ac:dyDescent="0.3">
      <c r="A227" s="13" t="str">
        <f>B3</f>
        <v>City of Selma</v>
      </c>
      <c r="B227" s="5">
        <f>B226/(B226+C226)</f>
        <v>0.17613636363636365</v>
      </c>
      <c r="C227" s="5">
        <f>C226/(B226+C226)</f>
        <v>0.82386363636363635</v>
      </c>
      <c r="D227" s="5">
        <f>D226/(D226+E226)</f>
        <v>0.2119815668202765</v>
      </c>
      <c r="E227" s="5">
        <f>E226/(D226+E226)</f>
        <v>0.78801843317972353</v>
      </c>
      <c r="F227" s="5">
        <f>F226/(F226+G226)</f>
        <v>0.30171902786010668</v>
      </c>
      <c r="G227" s="5">
        <f>G226/(F226+G226)</f>
        <v>0.69828097213989326</v>
      </c>
    </row>
    <row r="228" spans="1:9" x14ac:dyDescent="0.3">
      <c r="A228" s="13" t="str">
        <f>B4</f>
        <v>Fresno County</v>
      </c>
      <c r="B228" s="64">
        <f>SUM('Ref. ACS-5-YR'!L1017:L1019)</f>
        <v>14230</v>
      </c>
      <c r="C228" s="64">
        <f>SUM('Ref. ACS-5-YR'!L1007:L1009)</f>
        <v>38012</v>
      </c>
      <c r="D228" s="64">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4">
        <f>SUM('Ref. ACS-5-YR'!V1017:V1019)</f>
        <v>605590</v>
      </c>
      <c r="C230" s="64">
        <f>SUM('Ref. ACS-5-YR'!V1007:V1009)</f>
        <v>1764836</v>
      </c>
      <c r="D230" s="64">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5" t="s">
        <v>195</v>
      </c>
      <c r="D242" s="115"/>
      <c r="E242" s="115" t="s">
        <v>195</v>
      </c>
      <c r="F242" s="115"/>
      <c r="G242" s="115" t="s">
        <v>195</v>
      </c>
      <c r="I242" s="62" t="s">
        <v>1408</v>
      </c>
    </row>
    <row r="243" spans="1:10" ht="28.8" x14ac:dyDescent="0.3">
      <c r="A243" s="81"/>
      <c r="B243" s="61" t="str">
        <f>Housing!B3</f>
        <v>City of Selma</v>
      </c>
      <c r="C243" s="61" t="str">
        <f>Housing!B3</f>
        <v>City of Selma</v>
      </c>
      <c r="D243" s="61" t="str">
        <f>Housing!B4</f>
        <v>Fresno County</v>
      </c>
      <c r="E243" s="61" t="str">
        <f>Housing!B4</f>
        <v>Fresno County</v>
      </c>
      <c r="F243" s="61" t="s">
        <v>189</v>
      </c>
      <c r="G243" s="61" t="s">
        <v>189</v>
      </c>
      <c r="H243" s="276"/>
      <c r="I243" s="42"/>
      <c r="J243" s="59"/>
    </row>
    <row r="244" spans="1:10" x14ac:dyDescent="0.3">
      <c r="A244" s="13" t="s">
        <v>1409</v>
      </c>
      <c r="B244" s="16">
        <f>'Ref. ACS-5-YR'!H1023</f>
        <v>7225</v>
      </c>
      <c r="C244" s="55"/>
      <c r="D244" s="16">
        <f>'Ref. ACS-5-YR'!R1023</f>
        <v>310097</v>
      </c>
      <c r="E244" s="55"/>
      <c r="F244" s="16">
        <f>'Ref. ACS-5-YR'!AB1023</f>
        <v>13103114</v>
      </c>
      <c r="G244" s="55"/>
      <c r="H244" s="275"/>
      <c r="I244" s="85"/>
      <c r="J244" s="54"/>
    </row>
    <row r="245" spans="1:10" x14ac:dyDescent="0.3">
      <c r="A245" s="7" t="s">
        <v>1410</v>
      </c>
      <c r="B245" s="119">
        <f t="shared" ref="B245:G245" si="3">SUM(B246:B248)</f>
        <v>1900</v>
      </c>
      <c r="C245" s="120">
        <f t="shared" si="3"/>
        <v>0.26297577854671284</v>
      </c>
      <c r="D245" s="119">
        <f t="shared" si="3"/>
        <v>56436</v>
      </c>
      <c r="E245" s="120">
        <f t="shared" si="3"/>
        <v>0.18100000000000002</v>
      </c>
      <c r="F245" s="119">
        <f t="shared" si="3"/>
        <v>1809518</v>
      </c>
      <c r="G245" s="120">
        <f t="shared" si="3"/>
        <v>0.13700000000000001</v>
      </c>
      <c r="H245" s="275"/>
      <c r="I245" s="85"/>
      <c r="J245" s="54"/>
    </row>
    <row r="246" spans="1:10" x14ac:dyDescent="0.3">
      <c r="A246" s="7" t="s">
        <v>1342</v>
      </c>
      <c r="B246" s="119">
        <f t="shared" ref="B246:G248" si="4">B254+B262</f>
        <v>1170</v>
      </c>
      <c r="C246" s="120">
        <f t="shared" si="4"/>
        <v>0.16193771626297579</v>
      </c>
      <c r="D246" s="119">
        <f t="shared" si="4"/>
        <v>29647</v>
      </c>
      <c r="E246" s="120">
        <f t="shared" si="4"/>
        <v>9.5000000000000001E-2</v>
      </c>
      <c r="F246" s="119">
        <f t="shared" si="4"/>
        <v>1025856</v>
      </c>
      <c r="G246" s="120">
        <f t="shared" si="4"/>
        <v>7.8E-2</v>
      </c>
      <c r="H246" s="275"/>
      <c r="I246" s="85"/>
      <c r="J246" s="54"/>
    </row>
    <row r="247" spans="1:10" x14ac:dyDescent="0.3">
      <c r="A247" s="7" t="s">
        <v>1343</v>
      </c>
      <c r="B247" s="119">
        <f t="shared" si="4"/>
        <v>430</v>
      </c>
      <c r="C247" s="120">
        <f t="shared" si="4"/>
        <v>5.9515570934256058E-2</v>
      </c>
      <c r="D247" s="119">
        <f t="shared" si="4"/>
        <v>14692</v>
      </c>
      <c r="E247" s="120">
        <f t="shared" si="4"/>
        <v>4.7E-2</v>
      </c>
      <c r="F247" s="119">
        <f t="shared" si="4"/>
        <v>440129</v>
      </c>
      <c r="G247" s="120">
        <f t="shared" si="4"/>
        <v>3.3000000000000002E-2</v>
      </c>
      <c r="H247" s="275"/>
      <c r="I247" s="85"/>
      <c r="J247" s="54"/>
    </row>
    <row r="248" spans="1:10" x14ac:dyDescent="0.3">
      <c r="A248" s="7" t="s">
        <v>1411</v>
      </c>
      <c r="B248" s="119">
        <f t="shared" si="4"/>
        <v>300</v>
      </c>
      <c r="C248" s="120">
        <f t="shared" si="4"/>
        <v>4.1522491349480967E-2</v>
      </c>
      <c r="D248" s="119">
        <f t="shared" si="4"/>
        <v>12097</v>
      </c>
      <c r="E248" s="120">
        <f t="shared" si="4"/>
        <v>3.9E-2</v>
      </c>
      <c r="F248" s="119">
        <f t="shared" si="4"/>
        <v>343533</v>
      </c>
      <c r="G248" s="120">
        <f t="shared" si="4"/>
        <v>2.5999999999999999E-2</v>
      </c>
      <c r="H248" s="275"/>
      <c r="I248" s="85"/>
      <c r="J248" s="54"/>
    </row>
    <row r="249" spans="1:10" x14ac:dyDescent="0.3">
      <c r="A249" s="13" t="s">
        <v>1412</v>
      </c>
      <c r="B249" s="16">
        <f>'Ref. ACS-5-YR'!H1024</f>
        <v>3970</v>
      </c>
      <c r="C249" s="55">
        <f>'Ref. ACS-5-YR'!I1024</f>
        <v>0.54948096885813147</v>
      </c>
      <c r="D249" s="16">
        <f>'Ref. ACS-5-YR'!R1024</f>
        <v>166420</v>
      </c>
      <c r="E249" s="55">
        <f>'Ref. ACS-5-YR'!S1024</f>
        <v>0.53700000000000003</v>
      </c>
      <c r="F249" s="16">
        <f>'Ref. ACS-5-YR'!AB1024</f>
        <v>7241318</v>
      </c>
      <c r="G249" s="55">
        <f>'Ref. ACS-5-YR'!AC1024</f>
        <v>0.55300000000000005</v>
      </c>
      <c r="H249" s="275"/>
      <c r="I249" s="85"/>
      <c r="J249" s="54"/>
    </row>
    <row r="250" spans="1:10" x14ac:dyDescent="0.3">
      <c r="A250" s="13" t="s">
        <v>1346</v>
      </c>
      <c r="B250" s="16">
        <f>'Ref. ACS-5-YR'!H1025</f>
        <v>998</v>
      </c>
      <c r="C250" s="55">
        <f>'Ref. ACS-5-YR'!I1025</f>
        <v>0.13813148788927335</v>
      </c>
      <c r="D250" s="16">
        <f>'Ref. ACS-5-YR'!R1025</f>
        <v>31571</v>
      </c>
      <c r="E250" s="55">
        <f>'Ref. ACS-5-YR'!S1025</f>
        <v>0.10199999999999999</v>
      </c>
      <c r="F250" s="16">
        <f>'Ref. ACS-5-YR'!AB1025</f>
        <v>1416913</v>
      </c>
      <c r="G250" s="55">
        <f>'Ref. ACS-5-YR'!AC1025</f>
        <v>0.108</v>
      </c>
      <c r="H250" s="275"/>
      <c r="I250" s="85"/>
      <c r="J250" s="54"/>
    </row>
    <row r="251" spans="1:10" x14ac:dyDescent="0.3">
      <c r="A251" s="13" t="s">
        <v>1339</v>
      </c>
      <c r="B251" s="16">
        <f>'Ref. ACS-5-YR'!H1026</f>
        <v>1096</v>
      </c>
      <c r="C251" s="55">
        <f>'Ref. ACS-5-YR'!I1026</f>
        <v>0.15169550173010379</v>
      </c>
      <c r="D251" s="16">
        <f>'Ref. ACS-5-YR'!R1026</f>
        <v>53009</v>
      </c>
      <c r="E251" s="55">
        <f>'Ref. ACS-5-YR'!S1026</f>
        <v>0.17100000000000001</v>
      </c>
      <c r="F251" s="16">
        <f>'Ref. ACS-5-YR'!AB1026</f>
        <v>2403865</v>
      </c>
      <c r="G251" s="55">
        <f>'Ref. ACS-5-YR'!AC1026</f>
        <v>0.183</v>
      </c>
      <c r="H251" s="275"/>
      <c r="I251" s="85"/>
      <c r="J251" s="54"/>
    </row>
    <row r="252" spans="1:10" x14ac:dyDescent="0.3">
      <c r="A252" s="13" t="s">
        <v>1340</v>
      </c>
      <c r="B252" s="16">
        <f>'Ref. ACS-5-YR'!H1027</f>
        <v>429</v>
      </c>
      <c r="C252" s="55">
        <f>'Ref. ACS-5-YR'!I1027</f>
        <v>5.9377162629757785E-2</v>
      </c>
      <c r="D252" s="16">
        <f>'Ref. ACS-5-YR'!R1027</f>
        <v>26547</v>
      </c>
      <c r="E252" s="55">
        <f>'Ref. ACS-5-YR'!S1027</f>
        <v>8.5999999999999993E-2</v>
      </c>
      <c r="F252" s="16">
        <f>'Ref. ACS-5-YR'!AB1027</f>
        <v>1235833</v>
      </c>
      <c r="G252" s="55">
        <f>'Ref. ACS-5-YR'!AC1027</f>
        <v>9.4E-2</v>
      </c>
      <c r="H252" s="275"/>
      <c r="I252" s="85"/>
      <c r="J252" s="54"/>
    </row>
    <row r="253" spans="1:10" x14ac:dyDescent="0.3">
      <c r="A253" s="13" t="s">
        <v>1341</v>
      </c>
      <c r="B253" s="16">
        <f>'Ref. ACS-5-YR'!H1028</f>
        <v>558</v>
      </c>
      <c r="C253" s="55">
        <f>'Ref. ACS-5-YR'!I1028</f>
        <v>7.7231833910034603E-2</v>
      </c>
      <c r="D253" s="16">
        <f>'Ref. ACS-5-YR'!R1028</f>
        <v>25974</v>
      </c>
      <c r="E253" s="55">
        <f>'Ref. ACS-5-YR'!S1028</f>
        <v>8.4000000000000005E-2</v>
      </c>
      <c r="F253" s="16">
        <f>'Ref. ACS-5-YR'!AB1028</f>
        <v>1182987</v>
      </c>
      <c r="G253" s="55">
        <f>'Ref. ACS-5-YR'!AC1028</f>
        <v>0.09</v>
      </c>
      <c r="H253" s="275"/>
      <c r="I253" s="85"/>
      <c r="J253" s="54"/>
    </row>
    <row r="254" spans="1:10" x14ac:dyDescent="0.3">
      <c r="A254" s="13" t="s">
        <v>1342</v>
      </c>
      <c r="B254" s="16">
        <f>'Ref. ACS-5-YR'!H1029</f>
        <v>557</v>
      </c>
      <c r="C254" s="55">
        <f>'Ref. ACS-5-YR'!I1029</f>
        <v>7.7093425605536336E-2</v>
      </c>
      <c r="D254" s="16">
        <f>'Ref. ACS-5-YR'!R1029</f>
        <v>14995</v>
      </c>
      <c r="E254" s="55">
        <f>'Ref. ACS-5-YR'!S1029</f>
        <v>4.8000000000000001E-2</v>
      </c>
      <c r="F254" s="16">
        <f>'Ref. ACS-5-YR'!AB1029</f>
        <v>567528</v>
      </c>
      <c r="G254" s="55">
        <f>'Ref. ACS-5-YR'!AC1029</f>
        <v>4.2999999999999997E-2</v>
      </c>
      <c r="H254" s="275"/>
      <c r="I254" s="85"/>
      <c r="J254" s="54"/>
    </row>
    <row r="255" spans="1:10" x14ac:dyDescent="0.3">
      <c r="A255" s="13" t="s">
        <v>1343</v>
      </c>
      <c r="B255" s="16">
        <f>'Ref. ACS-5-YR'!H1030</f>
        <v>230</v>
      </c>
      <c r="C255" s="55">
        <f>'Ref. ACS-5-YR'!I1030</f>
        <v>3.1833910034602078E-2</v>
      </c>
      <c r="D255" s="16">
        <f>'Ref. ACS-5-YR'!R1030</f>
        <v>7748</v>
      </c>
      <c r="E255" s="55">
        <f>'Ref. ACS-5-YR'!S1030</f>
        <v>2.5000000000000001E-2</v>
      </c>
      <c r="F255" s="16">
        <f>'Ref. ACS-5-YR'!AB1030</f>
        <v>238866</v>
      </c>
      <c r="G255" s="55">
        <f>'Ref. ACS-5-YR'!AC1030</f>
        <v>1.7999999999999999E-2</v>
      </c>
      <c r="H255" s="275"/>
      <c r="I255" s="85"/>
      <c r="J255" s="54"/>
    </row>
    <row r="256" spans="1:10" x14ac:dyDescent="0.3">
      <c r="A256" s="13" t="s">
        <v>1411</v>
      </c>
      <c r="B256" s="16">
        <f>'Ref. ACS-5-YR'!H1031</f>
        <v>102</v>
      </c>
      <c r="C256" s="55">
        <f>'Ref. ACS-5-YR'!I1031</f>
        <v>1.411764705882353E-2</v>
      </c>
      <c r="D256" s="16">
        <f>'Ref. ACS-5-YR'!R1031</f>
        <v>6576</v>
      </c>
      <c r="E256" s="55">
        <f>'Ref. ACS-5-YR'!S1031</f>
        <v>2.1000000000000001E-2</v>
      </c>
      <c r="F256" s="16">
        <f>'Ref. ACS-5-YR'!AB1031</f>
        <v>195326</v>
      </c>
      <c r="G256" s="55">
        <f>'Ref. ACS-5-YR'!AC1031</f>
        <v>1.4999999999999999E-2</v>
      </c>
      <c r="H256" s="275"/>
      <c r="I256" s="85"/>
      <c r="J256" s="54"/>
    </row>
    <row r="257" spans="1:10" x14ac:dyDescent="0.3">
      <c r="A257" s="13" t="s">
        <v>1404</v>
      </c>
      <c r="B257" s="16">
        <f>'Ref. ACS-5-YR'!H1032</f>
        <v>3255</v>
      </c>
      <c r="C257" s="55">
        <f>'Ref. ACS-5-YR'!I1032</f>
        <v>0.45051903114186853</v>
      </c>
      <c r="D257" s="16">
        <f>'Ref. ACS-5-YR'!R1032</f>
        <v>143677</v>
      </c>
      <c r="E257" s="55">
        <f>'Ref. ACS-5-YR'!S1032</f>
        <v>0.46300000000000002</v>
      </c>
      <c r="F257" s="16">
        <f>'Ref. ACS-5-YR'!AB1032</f>
        <v>5861796</v>
      </c>
      <c r="G257" s="55">
        <f>'Ref. ACS-5-YR'!AC1032</f>
        <v>0.44700000000000001</v>
      </c>
      <c r="H257" s="275"/>
      <c r="I257" s="85"/>
      <c r="J257" s="54"/>
    </row>
    <row r="258" spans="1:10" x14ac:dyDescent="0.3">
      <c r="A258" s="13" t="s">
        <v>1346</v>
      </c>
      <c r="B258" s="16">
        <f>'Ref. ACS-5-YR'!H1033</f>
        <v>598</v>
      </c>
      <c r="C258" s="55">
        <f>'Ref. ACS-5-YR'!I1033</f>
        <v>8.27681660899654E-2</v>
      </c>
      <c r="D258" s="16">
        <f>'Ref. ACS-5-YR'!R1033</f>
        <v>37200</v>
      </c>
      <c r="E258" s="55">
        <f>'Ref. ACS-5-YR'!S1033</f>
        <v>0.12</v>
      </c>
      <c r="F258" s="16">
        <f>'Ref. ACS-5-YR'!AB1033</f>
        <v>1697906</v>
      </c>
      <c r="G258" s="55">
        <f>'Ref. ACS-5-YR'!AC1033</f>
        <v>0.13</v>
      </c>
      <c r="H258" s="275"/>
      <c r="I258" s="85"/>
      <c r="J258" s="54"/>
    </row>
    <row r="259" spans="1:10" x14ac:dyDescent="0.3">
      <c r="A259" s="13" t="s">
        <v>1339</v>
      </c>
      <c r="B259" s="16">
        <f>'Ref. ACS-5-YR'!H1034</f>
        <v>560</v>
      </c>
      <c r="C259" s="55">
        <f>'Ref. ACS-5-YR'!I1034</f>
        <v>7.7508650519031136E-2</v>
      </c>
      <c r="D259" s="16">
        <f>'Ref. ACS-5-YR'!R1034</f>
        <v>32857</v>
      </c>
      <c r="E259" s="55">
        <f>'Ref. ACS-5-YR'!S1034</f>
        <v>0.106</v>
      </c>
      <c r="F259" s="16">
        <f>'Ref. ACS-5-YR'!AB1034</f>
        <v>1579529</v>
      </c>
      <c r="G259" s="55">
        <f>'Ref. ACS-5-YR'!AC1034</f>
        <v>0.121</v>
      </c>
      <c r="H259" s="275"/>
      <c r="I259" s="42"/>
      <c r="J259" s="54"/>
    </row>
    <row r="260" spans="1:10" x14ac:dyDescent="0.3">
      <c r="A260" s="13" t="s">
        <v>1340</v>
      </c>
      <c r="B260" s="16">
        <f>'Ref. ACS-5-YR'!H1035</f>
        <v>402</v>
      </c>
      <c r="C260" s="55">
        <f>'Ref. ACS-5-YR'!I1035</f>
        <v>5.56401384083045E-2</v>
      </c>
      <c r="D260" s="16">
        <f>'Ref. ACS-5-YR'!R1035</f>
        <v>25097</v>
      </c>
      <c r="E260" s="55">
        <f>'Ref. ACS-5-YR'!S1035</f>
        <v>8.1000000000000003E-2</v>
      </c>
      <c r="F260" s="16">
        <f>'Ref. ACS-5-YR'!AB1035</f>
        <v>954485</v>
      </c>
      <c r="G260" s="55">
        <f>'Ref. ACS-5-YR'!AC1035</f>
        <v>7.2999999999999995E-2</v>
      </c>
      <c r="H260" s="275"/>
      <c r="I260" s="42"/>
      <c r="J260" s="54"/>
    </row>
    <row r="261" spans="1:10" x14ac:dyDescent="0.3">
      <c r="A261" s="13" t="s">
        <v>1341</v>
      </c>
      <c r="B261" s="16">
        <f>'Ref. ACS-5-YR'!H1036</f>
        <v>684</v>
      </c>
      <c r="C261" s="55">
        <f>'Ref. ACS-5-YR'!I1036</f>
        <v>9.4671280276816608E-2</v>
      </c>
      <c r="D261" s="16">
        <f>'Ref. ACS-5-YR'!R1036</f>
        <v>21406</v>
      </c>
      <c r="E261" s="55">
        <f>'Ref. ACS-5-YR'!S1036</f>
        <v>6.9000000000000006E-2</v>
      </c>
      <c r="F261" s="16">
        <f>'Ref. ACS-5-YR'!AB1036</f>
        <v>822078</v>
      </c>
      <c r="G261" s="55">
        <f>'Ref. ACS-5-YR'!AC1036</f>
        <v>6.3E-2</v>
      </c>
      <c r="H261" s="275"/>
      <c r="I261" s="42"/>
      <c r="J261" s="54"/>
    </row>
    <row r="262" spans="1:10" x14ac:dyDescent="0.3">
      <c r="A262" s="13" t="s">
        <v>1342</v>
      </c>
      <c r="B262" s="16">
        <f>'Ref. ACS-5-YR'!H1037</f>
        <v>613</v>
      </c>
      <c r="C262" s="55">
        <f>'Ref. ACS-5-YR'!I1037</f>
        <v>8.4844290657439453E-2</v>
      </c>
      <c r="D262" s="16">
        <f>'Ref. ACS-5-YR'!R1037</f>
        <v>14652</v>
      </c>
      <c r="E262" s="55">
        <f>'Ref. ACS-5-YR'!S1037</f>
        <v>4.7E-2</v>
      </c>
      <c r="F262" s="16">
        <f>'Ref. ACS-5-YR'!AB1037</f>
        <v>458328</v>
      </c>
      <c r="G262" s="55">
        <f>'Ref. ACS-5-YR'!AC1037</f>
        <v>3.5000000000000003E-2</v>
      </c>
      <c r="H262" s="275"/>
      <c r="I262" s="42" t="str">
        <f>A265</f>
        <v>Source: U.S. Census Bureau, ACS 16-20 (5-year Estimates), Table B25009</v>
      </c>
      <c r="J262" s="54"/>
    </row>
    <row r="263" spans="1:10" x14ac:dyDescent="0.3">
      <c r="A263" s="13" t="s">
        <v>1343</v>
      </c>
      <c r="B263" s="16">
        <f>'Ref. ACS-5-YR'!H1038</f>
        <v>200</v>
      </c>
      <c r="C263" s="55">
        <f>'Ref. ACS-5-YR'!I1038</f>
        <v>2.768166089965398E-2</v>
      </c>
      <c r="D263" s="16">
        <f>'Ref. ACS-5-YR'!R1038</f>
        <v>6944</v>
      </c>
      <c r="E263" s="55">
        <f>'Ref. ACS-5-YR'!S1038</f>
        <v>2.1999999999999999E-2</v>
      </c>
      <c r="F263" s="16">
        <f>'Ref. ACS-5-YR'!AB1038</f>
        <v>201263</v>
      </c>
      <c r="G263" s="55">
        <f>'Ref. ACS-5-YR'!AC1038</f>
        <v>1.4999999999999999E-2</v>
      </c>
      <c r="H263" s="275"/>
      <c r="I263" s="42"/>
      <c r="J263" s="54"/>
    </row>
    <row r="264" spans="1:10" x14ac:dyDescent="0.3">
      <c r="A264" s="13" t="s">
        <v>1411</v>
      </c>
      <c r="B264" s="16">
        <f>'Ref. ACS-5-YR'!H1039</f>
        <v>198</v>
      </c>
      <c r="C264" s="55">
        <f>'Ref. ACS-5-YR'!I1039</f>
        <v>2.740484429065744E-2</v>
      </c>
      <c r="D264" s="16">
        <f>'Ref. ACS-5-YR'!R1039</f>
        <v>5521</v>
      </c>
      <c r="E264" s="55">
        <f>'Ref. ACS-5-YR'!S1039</f>
        <v>1.7999999999999999E-2</v>
      </c>
      <c r="F264" s="16">
        <f>'Ref. ACS-5-YR'!AB1039</f>
        <v>148207</v>
      </c>
      <c r="G264" s="55">
        <f>'Ref. ACS-5-YR'!AC1039</f>
        <v>1.0999999999999999E-2</v>
      </c>
      <c r="H264" s="275"/>
      <c r="I264" s="42"/>
      <c r="J264" s="54"/>
    </row>
    <row r="265" spans="1:10" x14ac:dyDescent="0.3">
      <c r="A265" t="s">
        <v>1413</v>
      </c>
      <c r="I265" s="42"/>
    </row>
    <row r="266" spans="1:10" x14ac:dyDescent="0.3">
      <c r="I266" s="42"/>
    </row>
    <row r="267" spans="1:10" x14ac:dyDescent="0.3">
      <c r="A267" s="1" t="s">
        <v>1414</v>
      </c>
      <c r="C267" s="115" t="s">
        <v>195</v>
      </c>
      <c r="D267" s="115"/>
      <c r="E267" s="115" t="s">
        <v>195</v>
      </c>
      <c r="F267" s="115"/>
      <c r="G267" s="115" t="s">
        <v>195</v>
      </c>
      <c r="I267" s="62" t="s">
        <v>1415</v>
      </c>
    </row>
    <row r="268" spans="1:10" x14ac:dyDescent="0.3">
      <c r="A268" s="81"/>
      <c r="B268" s="51">
        <v>2010</v>
      </c>
      <c r="C268" s="61">
        <f>B268</f>
        <v>2010</v>
      </c>
      <c r="D268" s="61">
        <v>2015</v>
      </c>
      <c r="E268" s="61">
        <f>D268</f>
        <v>2015</v>
      </c>
      <c r="F268" s="61">
        <v>2020</v>
      </c>
      <c r="G268" s="61">
        <f>F268</f>
        <v>2020</v>
      </c>
      <c r="I268" s="42"/>
    </row>
    <row r="269" spans="1:10" x14ac:dyDescent="0.3">
      <c r="A269" s="13" t="s">
        <v>1409</v>
      </c>
      <c r="B269" s="16">
        <f>'Ref. ACS-5-YR'!B1023</f>
        <v>6173</v>
      </c>
      <c r="C269" s="55"/>
      <c r="D269" s="16">
        <f>'Ref. ACS-5-YR'!E1023</f>
        <v>6658</v>
      </c>
      <c r="E269" s="55"/>
      <c r="F269" s="16">
        <f>'Ref. ACS-5-YR'!H1023</f>
        <v>7225</v>
      </c>
      <c r="G269" s="55"/>
      <c r="I269" s="42"/>
    </row>
    <row r="270" spans="1:10" x14ac:dyDescent="0.3">
      <c r="A270" s="7" t="s">
        <v>1346</v>
      </c>
      <c r="B270" s="119">
        <f t="shared" ref="B270:G276" si="5">B278+B286</f>
        <v>773</v>
      </c>
      <c r="C270" s="120">
        <f t="shared" si="5"/>
        <v>0.12522274420865059</v>
      </c>
      <c r="D270" s="119">
        <f t="shared" si="5"/>
        <v>958</v>
      </c>
      <c r="E270" s="120">
        <f t="shared" si="5"/>
        <v>0.14388705316911987</v>
      </c>
      <c r="F270" s="119">
        <f t="shared" si="5"/>
        <v>1596</v>
      </c>
      <c r="G270" s="120">
        <f t="shared" si="5"/>
        <v>0.22089965397923875</v>
      </c>
      <c r="I270" s="42"/>
    </row>
    <row r="271" spans="1:10" x14ac:dyDescent="0.3">
      <c r="A271" s="7" t="s">
        <v>1339</v>
      </c>
      <c r="B271" s="119">
        <f t="shared" si="5"/>
        <v>1439</v>
      </c>
      <c r="C271" s="120">
        <f t="shared" si="5"/>
        <v>0.23311193908958366</v>
      </c>
      <c r="D271" s="119">
        <f t="shared" si="5"/>
        <v>1341</v>
      </c>
      <c r="E271" s="120">
        <f t="shared" si="5"/>
        <v>0.2014118353860018</v>
      </c>
      <c r="F271" s="119">
        <f t="shared" si="5"/>
        <v>1656</v>
      </c>
      <c r="G271" s="120">
        <f t="shared" si="5"/>
        <v>0.22920415224913493</v>
      </c>
      <c r="I271" s="42"/>
    </row>
    <row r="272" spans="1:10" x14ac:dyDescent="0.3">
      <c r="A272" s="7" t="s">
        <v>1340</v>
      </c>
      <c r="B272" s="119">
        <f t="shared" si="5"/>
        <v>1146</v>
      </c>
      <c r="C272" s="120">
        <f t="shared" si="5"/>
        <v>0.18564717317349749</v>
      </c>
      <c r="D272" s="119">
        <f t="shared" si="5"/>
        <v>1239</v>
      </c>
      <c r="E272" s="120">
        <f t="shared" si="5"/>
        <v>0.18609191949534393</v>
      </c>
      <c r="F272" s="119">
        <f t="shared" si="5"/>
        <v>831</v>
      </c>
      <c r="G272" s="120">
        <f t="shared" si="5"/>
        <v>0.11501730103806229</v>
      </c>
      <c r="I272" s="42"/>
    </row>
    <row r="273" spans="1:9" x14ac:dyDescent="0.3">
      <c r="A273" s="7" t="s">
        <v>1341</v>
      </c>
      <c r="B273" s="119">
        <f t="shared" si="5"/>
        <v>1029</v>
      </c>
      <c r="C273" s="120">
        <f t="shared" si="5"/>
        <v>0.16669366596468493</v>
      </c>
      <c r="D273" s="119">
        <f t="shared" si="5"/>
        <v>1485</v>
      </c>
      <c r="E273" s="120">
        <f t="shared" si="5"/>
        <v>0.2230399519375188</v>
      </c>
      <c r="F273" s="119">
        <f t="shared" si="5"/>
        <v>1242</v>
      </c>
      <c r="G273" s="120">
        <f t="shared" si="5"/>
        <v>0.17190311418685122</v>
      </c>
      <c r="I273" s="42"/>
    </row>
    <row r="274" spans="1:9" x14ac:dyDescent="0.3">
      <c r="A274" s="7" t="s">
        <v>1342</v>
      </c>
      <c r="B274" s="119">
        <f t="shared" si="5"/>
        <v>948</v>
      </c>
      <c r="C274" s="120">
        <f t="shared" si="5"/>
        <v>0.15357200712781469</v>
      </c>
      <c r="D274" s="119">
        <f t="shared" si="5"/>
        <v>944</v>
      </c>
      <c r="E274" s="120">
        <f t="shared" si="5"/>
        <v>0.14178431961550014</v>
      </c>
      <c r="F274" s="119">
        <f t="shared" si="5"/>
        <v>1170</v>
      </c>
      <c r="G274" s="120">
        <f t="shared" si="5"/>
        <v>0.16193771626297579</v>
      </c>
      <c r="I274" s="42"/>
    </row>
    <row r="275" spans="1:9" x14ac:dyDescent="0.3">
      <c r="A275" s="7" t="s">
        <v>1343</v>
      </c>
      <c r="B275" s="119">
        <f t="shared" si="5"/>
        <v>424</v>
      </c>
      <c r="C275" s="120">
        <f t="shared" si="5"/>
        <v>6.8686214158431888E-2</v>
      </c>
      <c r="D275" s="119">
        <f t="shared" si="5"/>
        <v>452</v>
      </c>
      <c r="E275" s="120">
        <f t="shared" si="5"/>
        <v>6.7888254731150496E-2</v>
      </c>
      <c r="F275" s="119">
        <f t="shared" si="5"/>
        <v>430</v>
      </c>
      <c r="G275" s="120">
        <f t="shared" si="5"/>
        <v>5.9515570934256058E-2</v>
      </c>
      <c r="I275" s="42"/>
    </row>
    <row r="276" spans="1:9" x14ac:dyDescent="0.3">
      <c r="A276" s="7" t="s">
        <v>1411</v>
      </c>
      <c r="B276" s="119">
        <f t="shared" si="5"/>
        <v>414</v>
      </c>
      <c r="C276" s="120">
        <f t="shared" si="5"/>
        <v>6.7066256277336783E-2</v>
      </c>
      <c r="D276" s="119">
        <f t="shared" si="5"/>
        <v>239</v>
      </c>
      <c r="E276" s="120">
        <f t="shared" si="5"/>
        <v>3.589666566536498E-2</v>
      </c>
      <c r="F276" s="119">
        <f t="shared" si="5"/>
        <v>300</v>
      </c>
      <c r="G276" s="120">
        <f t="shared" si="5"/>
        <v>4.1522491349480967E-2</v>
      </c>
      <c r="I276" s="42"/>
    </row>
    <row r="277" spans="1:9" x14ac:dyDescent="0.3">
      <c r="A277" s="13" t="s">
        <v>1412</v>
      </c>
      <c r="B277" s="16">
        <f>'Ref. ACS-5-YR'!B1024</f>
        <v>3845</v>
      </c>
      <c r="C277" s="55">
        <f>'Ref. ACS-5-YR'!C1024</f>
        <v>0.62287380528106273</v>
      </c>
      <c r="D277" s="16">
        <f>'Ref. ACS-5-YR'!E1024</f>
        <v>3863</v>
      </c>
      <c r="E277" s="55">
        <f>'Ref. ACS-5-YR'!F1024</f>
        <v>0.58020426554520876</v>
      </c>
      <c r="F277" s="16">
        <f>'Ref. ACS-5-YR'!H1024</f>
        <v>3970</v>
      </c>
      <c r="G277" s="55">
        <f>'Ref. ACS-5-YR'!I1024</f>
        <v>0.54948096885813147</v>
      </c>
      <c r="I277" s="42"/>
    </row>
    <row r="278" spans="1:9" x14ac:dyDescent="0.3">
      <c r="A278" s="13" t="s">
        <v>1346</v>
      </c>
      <c r="B278" s="16">
        <f>'Ref. ACS-5-YR'!B1025</f>
        <v>543</v>
      </c>
      <c r="C278" s="55">
        <f>'Ref. ACS-5-YR'!C1025</f>
        <v>8.7963712943463473E-2</v>
      </c>
      <c r="D278" s="16">
        <f>'Ref. ACS-5-YR'!E1025</f>
        <v>486</v>
      </c>
      <c r="E278" s="55">
        <f>'Ref. ACS-5-YR'!F1025</f>
        <v>7.2994893361369786E-2</v>
      </c>
      <c r="F278" s="16">
        <f>'Ref. ACS-5-YR'!H1025</f>
        <v>998</v>
      </c>
      <c r="G278" s="55">
        <f>'Ref. ACS-5-YR'!I1025</f>
        <v>0.13813148788927335</v>
      </c>
      <c r="I278" s="42"/>
    </row>
    <row r="279" spans="1:9" x14ac:dyDescent="0.3">
      <c r="A279" s="13" t="s">
        <v>1339</v>
      </c>
      <c r="B279" s="16">
        <f>'Ref. ACS-5-YR'!B1026</f>
        <v>1006</v>
      </c>
      <c r="C279" s="55">
        <f>'Ref. ACS-5-YR'!C1026</f>
        <v>0.16296776283816622</v>
      </c>
      <c r="D279" s="16">
        <f>'Ref. ACS-5-YR'!E1026</f>
        <v>928</v>
      </c>
      <c r="E279" s="55">
        <f>'Ref. ACS-5-YR'!F1026</f>
        <v>0.13938119555422049</v>
      </c>
      <c r="F279" s="16">
        <f>'Ref. ACS-5-YR'!H1026</f>
        <v>1096</v>
      </c>
      <c r="G279" s="55">
        <f>'Ref. ACS-5-YR'!I1026</f>
        <v>0.15169550173010379</v>
      </c>
      <c r="I279" s="42"/>
    </row>
    <row r="280" spans="1:9" x14ac:dyDescent="0.3">
      <c r="A280" s="13" t="s">
        <v>1340</v>
      </c>
      <c r="B280" s="16">
        <f>'Ref. ACS-5-YR'!B1027</f>
        <v>739</v>
      </c>
      <c r="C280" s="55">
        <f>'Ref. ACS-5-YR'!C1027</f>
        <v>0.11971488741292727</v>
      </c>
      <c r="D280" s="16">
        <f>'Ref. ACS-5-YR'!E1027</f>
        <v>714</v>
      </c>
      <c r="E280" s="55">
        <f>'Ref. ACS-5-YR'!F1027</f>
        <v>0.10723941123460498</v>
      </c>
      <c r="F280" s="16">
        <f>'Ref. ACS-5-YR'!H1027</f>
        <v>429</v>
      </c>
      <c r="G280" s="55">
        <f>'Ref. ACS-5-YR'!I1027</f>
        <v>5.9377162629757785E-2</v>
      </c>
      <c r="I280" s="42"/>
    </row>
    <row r="281" spans="1:9" x14ac:dyDescent="0.3">
      <c r="A281" s="13" t="s">
        <v>1341</v>
      </c>
      <c r="B281" s="16">
        <f>'Ref. ACS-5-YR'!B1028</f>
        <v>589</v>
      </c>
      <c r="C281" s="55">
        <f>'Ref. ACS-5-YR'!C1028</f>
        <v>9.5415519196500889E-2</v>
      </c>
      <c r="D281" s="16">
        <f>'Ref. ACS-5-YR'!E1028</f>
        <v>877</v>
      </c>
      <c r="E281" s="55">
        <f>'Ref. ACS-5-YR'!F1028</f>
        <v>0.13172123760889157</v>
      </c>
      <c r="F281" s="16">
        <f>'Ref. ACS-5-YR'!H1028</f>
        <v>558</v>
      </c>
      <c r="G281" s="55">
        <f>'Ref. ACS-5-YR'!I1028</f>
        <v>7.7231833910034603E-2</v>
      </c>
      <c r="I281" s="42"/>
    </row>
    <row r="282" spans="1:9" x14ac:dyDescent="0.3">
      <c r="A282" s="13" t="s">
        <v>1342</v>
      </c>
      <c r="B282" s="16">
        <f>'Ref. ACS-5-YR'!B1029</f>
        <v>532</v>
      </c>
      <c r="C282" s="55">
        <f>'Ref. ACS-5-YR'!C1029</f>
        <v>8.6181759274258876E-2</v>
      </c>
      <c r="D282" s="16">
        <f>'Ref. ACS-5-YR'!E1029</f>
        <v>525</v>
      </c>
      <c r="E282" s="55">
        <f>'Ref. ACS-5-YR'!F1029</f>
        <v>7.885250826073896E-2</v>
      </c>
      <c r="F282" s="16">
        <f>'Ref. ACS-5-YR'!H1029</f>
        <v>557</v>
      </c>
      <c r="G282" s="55">
        <f>'Ref. ACS-5-YR'!I1029</f>
        <v>7.7093425605536336E-2</v>
      </c>
      <c r="I282" s="42"/>
    </row>
    <row r="283" spans="1:9" x14ac:dyDescent="0.3">
      <c r="A283" s="13" t="s">
        <v>1343</v>
      </c>
      <c r="B283" s="16">
        <f>'Ref. ACS-5-YR'!B1030</f>
        <v>232</v>
      </c>
      <c r="C283" s="55">
        <f>'Ref. ACS-5-YR'!C1030</f>
        <v>3.7583022841406126E-2</v>
      </c>
      <c r="D283" s="16">
        <f>'Ref. ACS-5-YR'!E1030</f>
        <v>235</v>
      </c>
      <c r="E283" s="55">
        <f>'Ref. ACS-5-YR'!F1030</f>
        <v>3.5295884650045059E-2</v>
      </c>
      <c r="F283" s="16">
        <f>'Ref. ACS-5-YR'!H1030</f>
        <v>230</v>
      </c>
      <c r="G283" s="55">
        <f>'Ref. ACS-5-YR'!I1030</f>
        <v>3.1833910034602078E-2</v>
      </c>
      <c r="I283" s="42"/>
    </row>
    <row r="284" spans="1:9" x14ac:dyDescent="0.3">
      <c r="A284" s="13" t="s">
        <v>1411</v>
      </c>
      <c r="B284" s="16">
        <f>'Ref. ACS-5-YR'!B1031</f>
        <v>204</v>
      </c>
      <c r="C284" s="55">
        <f>'Ref. ACS-5-YR'!C1031</f>
        <v>3.3047140774339866E-2</v>
      </c>
      <c r="D284" s="16">
        <f>'Ref. ACS-5-YR'!E1031</f>
        <v>98</v>
      </c>
      <c r="E284" s="55">
        <f>'Ref. ACS-5-YR'!F1031</f>
        <v>1.4719134875337939E-2</v>
      </c>
      <c r="F284" s="16">
        <f>'Ref. ACS-5-YR'!H1031</f>
        <v>102</v>
      </c>
      <c r="G284" s="55">
        <f>'Ref. ACS-5-YR'!I1031</f>
        <v>1.411764705882353E-2</v>
      </c>
      <c r="I284" s="42"/>
    </row>
    <row r="285" spans="1:9" x14ac:dyDescent="0.3">
      <c r="A285" s="13" t="s">
        <v>1404</v>
      </c>
      <c r="B285" s="16">
        <f>'Ref. ACS-5-YR'!B1032</f>
        <v>2328</v>
      </c>
      <c r="C285" s="55">
        <f>'Ref. ACS-5-YR'!C1032</f>
        <v>0.37712619471893732</v>
      </c>
      <c r="D285" s="16">
        <f>'Ref. ACS-5-YR'!E1032</f>
        <v>2795</v>
      </c>
      <c r="E285" s="55">
        <f>'Ref. ACS-5-YR'!F1032</f>
        <v>0.41979573445479124</v>
      </c>
      <c r="F285" s="16">
        <f>'Ref. ACS-5-YR'!H1032</f>
        <v>3255</v>
      </c>
      <c r="G285" s="55">
        <f>'Ref. ACS-5-YR'!I1032</f>
        <v>0.45051903114186853</v>
      </c>
      <c r="I285" s="42"/>
    </row>
    <row r="286" spans="1:9" x14ac:dyDescent="0.3">
      <c r="A286" s="13" t="s">
        <v>1346</v>
      </c>
      <c r="B286" s="16">
        <f>'Ref. ACS-5-YR'!B1033</f>
        <v>230</v>
      </c>
      <c r="C286" s="55">
        <f>'Ref. ACS-5-YR'!C1033</f>
        <v>3.7259031265187106E-2</v>
      </c>
      <c r="D286" s="16">
        <f>'Ref. ACS-5-YR'!E1033</f>
        <v>472</v>
      </c>
      <c r="E286" s="55">
        <f>'Ref. ACS-5-YR'!F1033</f>
        <v>7.0892159807750071E-2</v>
      </c>
      <c r="F286" s="16">
        <f>'Ref. ACS-5-YR'!H1033</f>
        <v>598</v>
      </c>
      <c r="G286" s="55">
        <f>'Ref. ACS-5-YR'!I1033</f>
        <v>8.27681660899654E-2</v>
      </c>
      <c r="I286" s="42"/>
    </row>
    <row r="287" spans="1:9" x14ac:dyDescent="0.3">
      <c r="A287" s="13" t="s">
        <v>1339</v>
      </c>
      <c r="B287" s="16">
        <f>'Ref. ACS-5-YR'!B1034</f>
        <v>433</v>
      </c>
      <c r="C287" s="55">
        <f>'Ref. ACS-5-YR'!C1034</f>
        <v>7.0144176251417459E-2</v>
      </c>
      <c r="D287" s="16">
        <f>'Ref. ACS-5-YR'!E1034</f>
        <v>413</v>
      </c>
      <c r="E287" s="55">
        <f>'Ref. ACS-5-YR'!F1034</f>
        <v>6.2030639831781316E-2</v>
      </c>
      <c r="F287" s="16">
        <f>'Ref. ACS-5-YR'!H1034</f>
        <v>560</v>
      </c>
      <c r="G287" s="55">
        <f>'Ref. ACS-5-YR'!I1034</f>
        <v>7.7508650519031136E-2</v>
      </c>
      <c r="I287" s="42"/>
    </row>
    <row r="288" spans="1:9" x14ac:dyDescent="0.3">
      <c r="A288" s="13" t="s">
        <v>1340</v>
      </c>
      <c r="B288" s="16">
        <f>'Ref. ACS-5-YR'!B1035</f>
        <v>407</v>
      </c>
      <c r="C288" s="55">
        <f>'Ref. ACS-5-YR'!C1035</f>
        <v>6.5932285760570225E-2</v>
      </c>
      <c r="D288" s="16">
        <f>'Ref. ACS-5-YR'!E1035</f>
        <v>525</v>
      </c>
      <c r="E288" s="55">
        <f>'Ref. ACS-5-YR'!F1035</f>
        <v>7.885250826073896E-2</v>
      </c>
      <c r="F288" s="16">
        <f>'Ref. ACS-5-YR'!H1035</f>
        <v>402</v>
      </c>
      <c r="G288" s="55">
        <f>'Ref. ACS-5-YR'!I1035</f>
        <v>5.56401384083045E-2</v>
      </c>
      <c r="I288" s="42"/>
    </row>
    <row r="289" spans="1:10" x14ac:dyDescent="0.3">
      <c r="A289" s="13" t="s">
        <v>1341</v>
      </c>
      <c r="B289" s="16">
        <f>'Ref. ACS-5-YR'!B1036</f>
        <v>440</v>
      </c>
      <c r="C289" s="55">
        <f>'Ref. ACS-5-YR'!C1036</f>
        <v>7.1278146768184031E-2</v>
      </c>
      <c r="D289" s="16">
        <f>'Ref. ACS-5-YR'!E1036</f>
        <v>608</v>
      </c>
      <c r="E289" s="55">
        <f>'Ref. ACS-5-YR'!F1036</f>
        <v>9.1318714328627218E-2</v>
      </c>
      <c r="F289" s="16">
        <f>'Ref. ACS-5-YR'!H1036</f>
        <v>684</v>
      </c>
      <c r="G289" s="55">
        <f>'Ref. ACS-5-YR'!I1036</f>
        <v>9.4671280276816608E-2</v>
      </c>
      <c r="I289" s="42"/>
    </row>
    <row r="290" spans="1:10" x14ac:dyDescent="0.3">
      <c r="A290" s="13" t="s">
        <v>1342</v>
      </c>
      <c r="B290" s="16">
        <f>'Ref. ACS-5-YR'!B1037</f>
        <v>416</v>
      </c>
      <c r="C290" s="55">
        <f>'Ref. ACS-5-YR'!C1037</f>
        <v>6.739024785355581E-2</v>
      </c>
      <c r="D290" s="16">
        <f>'Ref. ACS-5-YR'!E1037</f>
        <v>419</v>
      </c>
      <c r="E290" s="55">
        <f>'Ref. ACS-5-YR'!F1037</f>
        <v>6.2931811354761183E-2</v>
      </c>
      <c r="F290" s="16">
        <f>'Ref. ACS-5-YR'!H1037</f>
        <v>613</v>
      </c>
      <c r="G290" s="55">
        <f>'Ref. ACS-5-YR'!I1037</f>
        <v>8.4844290657439453E-2</v>
      </c>
      <c r="I290" s="42"/>
    </row>
    <row r="291" spans="1:10" x14ac:dyDescent="0.3">
      <c r="A291" s="13" t="s">
        <v>1343</v>
      </c>
      <c r="B291" s="16">
        <f>'Ref. ACS-5-YR'!B1038</f>
        <v>192</v>
      </c>
      <c r="C291" s="55">
        <f>'Ref. ACS-5-YR'!C1038</f>
        <v>3.1103191317025759E-2</v>
      </c>
      <c r="D291" s="16">
        <f>'Ref. ACS-5-YR'!E1038</f>
        <v>217</v>
      </c>
      <c r="E291" s="55">
        <f>'Ref. ACS-5-YR'!F1038</f>
        <v>3.2592370081105437E-2</v>
      </c>
      <c r="F291" s="16">
        <f>'Ref. ACS-5-YR'!H1038</f>
        <v>200</v>
      </c>
      <c r="G291" s="55">
        <f>'Ref. ACS-5-YR'!I1038</f>
        <v>2.768166089965398E-2</v>
      </c>
      <c r="I291" s="42"/>
    </row>
    <row r="292" spans="1:10" x14ac:dyDescent="0.3">
      <c r="A292" s="13" t="s">
        <v>1411</v>
      </c>
      <c r="B292" s="16">
        <f>'Ref. ACS-5-YR'!B1039</f>
        <v>210</v>
      </c>
      <c r="C292" s="55">
        <f>'Ref. ACS-5-YR'!C1039</f>
        <v>3.4019115502996924E-2</v>
      </c>
      <c r="D292" s="16">
        <f>'Ref. ACS-5-YR'!E1039</f>
        <v>141</v>
      </c>
      <c r="E292" s="55">
        <f>'Ref. ACS-5-YR'!F1039</f>
        <v>2.1177530790027037E-2</v>
      </c>
      <c r="F292" s="16">
        <f>'Ref. ACS-5-YR'!H1039</f>
        <v>198</v>
      </c>
      <c r="G292" s="55">
        <f>'Ref. ACS-5-YR'!I1039</f>
        <v>2.740484429065744E-2</v>
      </c>
      <c r="I292" s="42" t="str">
        <f>A293</f>
        <v>Source: U.S. Census Bureau, ACS 06-10, 11-15, 16-20 (5-year Estimates), Table B25009</v>
      </c>
    </row>
    <row r="293" spans="1:10" x14ac:dyDescent="0.3">
      <c r="A293" t="s">
        <v>1416</v>
      </c>
      <c r="I293" s="42"/>
    </row>
    <row r="295" spans="1:10" x14ac:dyDescent="0.3">
      <c r="A295" s="89" t="s">
        <v>1417</v>
      </c>
      <c r="I295" s="62" t="s">
        <v>2512</v>
      </c>
    </row>
    <row r="296" spans="1:10" ht="28.8" customHeight="1" x14ac:dyDescent="0.3">
      <c r="A296" s="81"/>
      <c r="B296" s="61" t="str">
        <f>Housing!B3</f>
        <v>City of Selma</v>
      </c>
      <c r="C296" s="61" t="str">
        <f>Housing!B4</f>
        <v>Fresno County</v>
      </c>
      <c r="D296" s="61" t="s">
        <v>189</v>
      </c>
      <c r="H296" s="276"/>
      <c r="I296" s="42"/>
      <c r="J296" s="59"/>
    </row>
    <row r="297" spans="1:10" x14ac:dyDescent="0.3">
      <c r="A297" s="13" t="s">
        <v>1417</v>
      </c>
      <c r="B297" s="10">
        <f>'Ref. ACS-5-YR'!H1209</f>
        <v>1143</v>
      </c>
      <c r="C297" s="10">
        <f>'Ref. ACS-5-YR'!R1209</f>
        <v>1318</v>
      </c>
      <c r="D297" s="10">
        <f>'Ref. ACS-5-YR'!AB1209</f>
        <v>1851</v>
      </c>
      <c r="H297" s="275"/>
      <c r="I297" s="42"/>
      <c r="J297" s="54"/>
    </row>
    <row r="298" spans="1:10" x14ac:dyDescent="0.3">
      <c r="A298" t="s">
        <v>1418</v>
      </c>
      <c r="I298" s="42"/>
    </row>
    <row r="299" spans="1:10" ht="26.4" customHeight="1" x14ac:dyDescent="0.3">
      <c r="A299" s="349" t="s">
        <v>2555</v>
      </c>
      <c r="B299" s="349"/>
      <c r="C299" s="349"/>
      <c r="D299" s="349"/>
      <c r="E299" s="349"/>
      <c r="F299" s="349"/>
      <c r="G299" s="349"/>
      <c r="I299" s="42"/>
    </row>
    <row r="300" spans="1:10" s="73" customFormat="1" ht="29.4" customHeight="1" x14ac:dyDescent="0.3">
      <c r="H300" s="279"/>
      <c r="I300" s="42"/>
    </row>
    <row r="301" spans="1:10" x14ac:dyDescent="0.3">
      <c r="I301" s="42"/>
    </row>
    <row r="302" spans="1:10" x14ac:dyDescent="0.3">
      <c r="I302" s="42"/>
    </row>
    <row r="303" spans="1:10" x14ac:dyDescent="0.3">
      <c r="A303" s="223" t="s">
        <v>1419</v>
      </c>
      <c r="I303" s="42"/>
    </row>
    <row r="304" spans="1:10" x14ac:dyDescent="0.3">
      <c r="A304" s="81"/>
      <c r="B304" s="51">
        <v>2010</v>
      </c>
      <c r="C304" s="51">
        <v>2015</v>
      </c>
      <c r="D304" s="51">
        <v>2020</v>
      </c>
      <c r="I304" s="42"/>
    </row>
    <row r="305" spans="1:10" x14ac:dyDescent="0.3">
      <c r="A305" s="13" t="s">
        <v>1417</v>
      </c>
      <c r="B305" s="10">
        <f>'Ref. ACS-5-YR Add.'!B52</f>
        <v>1308</v>
      </c>
      <c r="C305" s="10">
        <f>'Ref. ACS-5-YR Add.'!E52</f>
        <v>1143</v>
      </c>
      <c r="D305" s="10">
        <f>'Ref. ACS-5-YR Add.'!H52</f>
        <v>1143</v>
      </c>
      <c r="I305" s="42"/>
    </row>
    <row r="306" spans="1:10" x14ac:dyDescent="0.3">
      <c r="A306" s="13" t="s">
        <v>193</v>
      </c>
      <c r="B306" s="3"/>
      <c r="C306" s="4">
        <f>(C305-B305)/B305</f>
        <v>-0.12614678899082568</v>
      </c>
      <c r="D306" s="4">
        <f>(D305-C305)/C305</f>
        <v>0</v>
      </c>
      <c r="I306" s="42"/>
    </row>
    <row r="307" spans="1:10" x14ac:dyDescent="0.3">
      <c r="A307" t="s">
        <v>1420</v>
      </c>
      <c r="I307" s="42"/>
    </row>
    <row r="308" spans="1:10" ht="27" customHeight="1" x14ac:dyDescent="0.3">
      <c r="A308" s="349" t="s">
        <v>2555</v>
      </c>
      <c r="B308" s="349"/>
      <c r="C308" s="349"/>
      <c r="D308" s="349"/>
      <c r="E308" s="349"/>
      <c r="F308" s="349"/>
      <c r="G308" s="349"/>
      <c r="I308" s="42"/>
    </row>
    <row r="309" spans="1:10" s="73" customFormat="1" ht="29.4" customHeight="1" x14ac:dyDescent="0.3">
      <c r="H309" s="279"/>
      <c r="I309" s="42"/>
    </row>
    <row r="310" spans="1:10" x14ac:dyDescent="0.3">
      <c r="I310" s="42"/>
    </row>
    <row r="311" spans="1:10" x14ac:dyDescent="0.3">
      <c r="I311" s="42" t="str">
        <f>A307</f>
        <v>Source: U.S. Census Bureau, ACS 06-10, 11-15, 16-20 (5-year Estimates), Table B25088</v>
      </c>
    </row>
    <row r="312" spans="1:10" x14ac:dyDescent="0.3">
      <c r="I312" s="121"/>
    </row>
    <row r="313" spans="1:10" x14ac:dyDescent="0.3">
      <c r="I313" s="42"/>
    </row>
    <row r="314" spans="1:10" x14ac:dyDescent="0.3">
      <c r="A314" s="1" t="s">
        <v>1421</v>
      </c>
      <c r="I314" s="62" t="s">
        <v>1422</v>
      </c>
    </row>
    <row r="315" spans="1:10" ht="28.8" x14ac:dyDescent="0.3">
      <c r="A315" s="81"/>
      <c r="B315" s="61" t="str">
        <f>Housing!B3</f>
        <v>City of Selma</v>
      </c>
      <c r="C315" s="61" t="s">
        <v>195</v>
      </c>
      <c r="D315" s="61" t="str">
        <f>Housing!B4</f>
        <v>Fresno County</v>
      </c>
      <c r="E315" s="61" t="s">
        <v>1461</v>
      </c>
      <c r="F315" s="61" t="s">
        <v>189</v>
      </c>
      <c r="G315" s="61" t="s">
        <v>1462</v>
      </c>
      <c r="H315" s="276"/>
      <c r="I315" s="42"/>
      <c r="J315" s="59"/>
    </row>
    <row r="316" spans="1:10" x14ac:dyDescent="0.3">
      <c r="A316" s="13" t="s">
        <v>1423</v>
      </c>
      <c r="B316" s="5">
        <f>'Ref. ACS-5-YR'!H1241/100</f>
        <v>0.22399999999999998</v>
      </c>
      <c r="C316" s="55"/>
      <c r="D316" s="5">
        <f>'Ref. ACS-5-YR'!R1241/100</f>
        <v>0.193</v>
      </c>
      <c r="E316" s="55">
        <f>B316/D316</f>
        <v>1.160621761658031</v>
      </c>
      <c r="F316" s="5">
        <f>'Ref. ACS-5-YR'!AB1241/100</f>
        <v>0.214</v>
      </c>
      <c r="G316" s="55">
        <f>B316/F316</f>
        <v>1.0467289719626167</v>
      </c>
      <c r="H316" s="275"/>
      <c r="I316" s="42"/>
      <c r="J316" s="54"/>
    </row>
    <row r="317" spans="1:10" x14ac:dyDescent="0.3">
      <c r="A317" t="s">
        <v>1424</v>
      </c>
      <c r="I317" s="42"/>
    </row>
    <row r="318" spans="1:10" s="73" customFormat="1" ht="29.4" customHeight="1" x14ac:dyDescent="0.3">
      <c r="A318" s="349" t="s">
        <v>2555</v>
      </c>
      <c r="B318" s="349"/>
      <c r="C318" s="349"/>
      <c r="D318" s="349"/>
      <c r="E318" s="349"/>
      <c r="F318" s="349"/>
      <c r="G318" s="349"/>
      <c r="H318" s="279"/>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4" t="s">
        <v>2500</v>
      </c>
    </row>
    <row r="327" spans="1:10" x14ac:dyDescent="0.3">
      <c r="A327" s="1" t="s">
        <v>1425</v>
      </c>
      <c r="I327" s="42"/>
    </row>
    <row r="328" spans="1:10" ht="29.4" customHeight="1" x14ac:dyDescent="0.3">
      <c r="A328" s="81"/>
      <c r="B328" s="61" t="str">
        <f>Housing!B3</f>
        <v>City of Selma</v>
      </c>
      <c r="C328" s="61" t="s">
        <v>195</v>
      </c>
      <c r="D328" s="61" t="str">
        <f>Housing!B4</f>
        <v>Fresno County</v>
      </c>
      <c r="E328" s="61" t="s">
        <v>195</v>
      </c>
      <c r="F328" s="61" t="s">
        <v>189</v>
      </c>
      <c r="G328" s="61" t="s">
        <v>195</v>
      </c>
      <c r="H328" s="276"/>
      <c r="I328" s="62" t="s">
        <v>1426</v>
      </c>
      <c r="J328" s="59"/>
    </row>
    <row r="329" spans="1:10" x14ac:dyDescent="0.3">
      <c r="A329" s="13" t="s">
        <v>190</v>
      </c>
      <c r="B329" s="16">
        <f>(SUM('Ref. ACS-5-YR'!H1222:H1225))+(SUM('Ref. ACS-5-YR'!H1233:H1236))</f>
        <v>1301</v>
      </c>
      <c r="C329" s="55">
        <f>SUM('Ref. ACS-5-YR'!I1222,'Ref. ACS-5-YR'!I1223,'Ref. ACS-5-YR'!I1224,'Ref. ACS-5-YR'!I1225,'Ref. ACS-5-YR'!I1233,'Ref. ACS-5-YR'!I1234,'Ref. ACS-5-YR'!I1235,'Ref. ACS-5-YR'!I1236)</f>
        <v>0.32770780856423176</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5"/>
      <c r="I329" s="42"/>
      <c r="J329" s="54"/>
    </row>
    <row r="330" spans="1:10" x14ac:dyDescent="0.3">
      <c r="A330" t="s">
        <v>1427</v>
      </c>
      <c r="I330" s="42"/>
    </row>
    <row r="331" spans="1:10" x14ac:dyDescent="0.3">
      <c r="A331" s="349" t="s">
        <v>2498</v>
      </c>
      <c r="B331" s="349"/>
      <c r="C331" s="349"/>
      <c r="D331" s="349"/>
      <c r="E331" s="349"/>
      <c r="F331" s="349"/>
      <c r="G331" s="349"/>
      <c r="I331" s="42"/>
    </row>
    <row r="332" spans="1:10" x14ac:dyDescent="0.3">
      <c r="I332" s="42"/>
    </row>
    <row r="333" spans="1:10" x14ac:dyDescent="0.3">
      <c r="A333" s="1" t="s">
        <v>1428</v>
      </c>
      <c r="I333" s="42"/>
    </row>
    <row r="334" spans="1:10" x14ac:dyDescent="0.3">
      <c r="A334" s="81"/>
      <c r="B334" s="51">
        <v>1980</v>
      </c>
      <c r="C334" s="51">
        <v>1990</v>
      </c>
      <c r="D334" s="51">
        <v>2000</v>
      </c>
      <c r="E334" s="51">
        <v>2010</v>
      </c>
      <c r="F334" s="51">
        <v>2020</v>
      </c>
      <c r="H334" s="274"/>
      <c r="I334" s="42"/>
      <c r="J334" s="52"/>
    </row>
    <row r="335" spans="1:10" x14ac:dyDescent="0.3">
      <c r="A335" s="13" t="s">
        <v>1429</v>
      </c>
      <c r="B335" s="16">
        <f>SUM('Ref. DC-1980'!B95,'Ref. DC-1980'!B89,'Ref. DC-1980'!B83,'Ref. DC-1980'!B77,'Ref. DC-1980'!B71)</f>
        <v>197</v>
      </c>
      <c r="C335" s="16">
        <f>SUM('Ref. DC-1990'!B63,'Ref. DC-1990'!B70,'Ref. DC-1990'!B77,'Ref. DC-1990'!B84,'Ref. DC-1990'!B91)</f>
        <v>373</v>
      </c>
      <c r="D335" s="16">
        <f>SUM('Ref. DC-2000'!B75:B77,'Ref. DC-2000'!B86:B88)</f>
        <v>577</v>
      </c>
      <c r="E335" s="16">
        <f>SUM('Ref. ACS-5-YR'!B1223:B1225,'Ref. ACS-5-YR'!B1234:B1236)</f>
        <v>1077</v>
      </c>
      <c r="F335" s="16">
        <f>SUM('Ref. ACS-5-YR'!H1223:H1225,'Ref. ACS-5-YR'!H1234:H1236)</f>
        <v>1038</v>
      </c>
      <c r="H335" s="272"/>
      <c r="I335" s="42"/>
      <c r="J335" s="2"/>
    </row>
    <row r="336" spans="1:10" x14ac:dyDescent="0.3">
      <c r="A336" s="13" t="s">
        <v>193</v>
      </c>
      <c r="B336" s="3"/>
      <c r="C336" s="4">
        <f>(C335-B335)/B335</f>
        <v>0.89340101522842641</v>
      </c>
      <c r="D336" s="4">
        <f>(D335-C335)/C335</f>
        <v>0.54691689008042899</v>
      </c>
      <c r="E336" s="4">
        <f>(E335-D335)/D335</f>
        <v>0.86655112651646449</v>
      </c>
      <c r="F336" s="4">
        <f>(F335-E335)/E335</f>
        <v>-3.6211699164345405E-2</v>
      </c>
      <c r="H336" s="273"/>
      <c r="I336" s="42"/>
      <c r="J336" s="19"/>
    </row>
    <row r="337" spans="1:10" x14ac:dyDescent="0.3">
      <c r="A337" t="s">
        <v>1430</v>
      </c>
      <c r="I337" s="42"/>
    </row>
    <row r="338" spans="1:10" s="73" customFormat="1" x14ac:dyDescent="0.3">
      <c r="A338" s="349" t="s">
        <v>2498</v>
      </c>
      <c r="B338" s="349"/>
      <c r="C338" s="349"/>
      <c r="D338" s="349"/>
      <c r="E338" s="349"/>
      <c r="F338" s="349"/>
      <c r="G338" s="349"/>
      <c r="H338" s="279"/>
      <c r="I338" s="42"/>
    </row>
    <row r="339" spans="1:10" ht="14.4" customHeight="1" x14ac:dyDescent="0.3">
      <c r="A339" s="351"/>
      <c r="B339" s="351"/>
      <c r="C339" s="351"/>
      <c r="D339" s="351"/>
      <c r="E339" s="351"/>
      <c r="F339" s="351"/>
      <c r="G339" s="351"/>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5" t="s">
        <v>2502</v>
      </c>
    </row>
    <row r="344" spans="1:10" x14ac:dyDescent="0.3">
      <c r="I344" s="42"/>
    </row>
    <row r="345" spans="1:10" x14ac:dyDescent="0.3">
      <c r="A345" s="89" t="s">
        <v>1431</v>
      </c>
      <c r="I345" s="62" t="s">
        <v>2513</v>
      </c>
    </row>
    <row r="346" spans="1:10" ht="28.8" x14ac:dyDescent="0.3">
      <c r="A346" s="81"/>
      <c r="B346" s="61" t="str">
        <f>Housing!B3</f>
        <v>City of Selma</v>
      </c>
      <c r="C346" s="61" t="s">
        <v>195</v>
      </c>
      <c r="D346" s="61" t="str">
        <f>Housing!B4</f>
        <v>Fresno County</v>
      </c>
      <c r="E346" s="61" t="s">
        <v>1461</v>
      </c>
      <c r="F346" s="61" t="s">
        <v>189</v>
      </c>
      <c r="G346" s="61" t="s">
        <v>1462</v>
      </c>
      <c r="H346" s="276"/>
      <c r="I346" s="42"/>
      <c r="J346" s="59"/>
    </row>
    <row r="347" spans="1:10" x14ac:dyDescent="0.3">
      <c r="A347" s="13" t="s">
        <v>1431</v>
      </c>
      <c r="B347" s="16">
        <f>'Ref. ACS-5-YR'!H1183</f>
        <v>934</v>
      </c>
      <c r="C347" s="55"/>
      <c r="D347" s="16">
        <f>'Ref. ACS-5-YR'!R1183</f>
        <v>1029</v>
      </c>
      <c r="E347" s="55">
        <f>B347/D347</f>
        <v>0.90767735665694849</v>
      </c>
      <c r="F347" s="16">
        <f>'Ref. ACS-5-YR'!AB1183</f>
        <v>1586</v>
      </c>
      <c r="G347" s="55">
        <f>B347/F347</f>
        <v>0.58890290037831017</v>
      </c>
      <c r="H347" s="275"/>
      <c r="I347" s="42"/>
      <c r="J347" s="54"/>
    </row>
    <row r="348" spans="1:10" x14ac:dyDescent="0.3">
      <c r="A348" t="s">
        <v>2470</v>
      </c>
      <c r="I348" s="42"/>
    </row>
    <row r="349" spans="1:10" ht="25.95" customHeight="1" x14ac:dyDescent="0.3">
      <c r="A349" s="349" t="s">
        <v>2555</v>
      </c>
      <c r="B349" s="349"/>
      <c r="C349" s="349"/>
      <c r="D349" s="349"/>
      <c r="E349" s="349"/>
      <c r="F349" s="349"/>
      <c r="G349" s="349"/>
      <c r="I349" s="42"/>
    </row>
    <row r="350" spans="1:10" s="73" customFormat="1" ht="29.4" customHeight="1" x14ac:dyDescent="0.3">
      <c r="H350" s="279"/>
      <c r="I350" s="42"/>
    </row>
    <row r="351" spans="1:10" x14ac:dyDescent="0.3">
      <c r="A351" s="154"/>
      <c r="I351" s="42"/>
    </row>
    <row r="352" spans="1:10" x14ac:dyDescent="0.3">
      <c r="A352" s="223" t="s">
        <v>1432</v>
      </c>
      <c r="I352" s="42"/>
    </row>
    <row r="353" spans="1:10" x14ac:dyDescent="0.3">
      <c r="A353" s="48"/>
      <c r="B353" s="90">
        <v>1980</v>
      </c>
      <c r="C353" s="90">
        <v>1990</v>
      </c>
      <c r="D353" s="90">
        <v>2000</v>
      </c>
      <c r="E353" s="90">
        <v>2010</v>
      </c>
      <c r="F353" s="90">
        <v>2020</v>
      </c>
      <c r="H353" s="282"/>
      <c r="I353" s="42"/>
      <c r="J353" s="25"/>
    </row>
    <row r="354" spans="1:10" x14ac:dyDescent="0.3">
      <c r="A354" s="13" t="s">
        <v>1431</v>
      </c>
      <c r="B354" s="10">
        <f>'Ref. DC-1980'!B99</f>
        <v>204</v>
      </c>
      <c r="C354" s="10">
        <f>'Ref. DC-1990'!B98</f>
        <v>386</v>
      </c>
      <c r="D354" s="10">
        <f>'Ref. DC-2000'!B48</f>
        <v>520</v>
      </c>
      <c r="E354" s="10">
        <f>'Ref. ACS-5-YR Add.'!B24</f>
        <v>723</v>
      </c>
      <c r="F354" s="10">
        <f>'Ref. ACS-5-YR Add.'!H24</f>
        <v>934</v>
      </c>
      <c r="H354" s="283"/>
      <c r="I354" s="42"/>
      <c r="J354" s="24"/>
    </row>
    <row r="355" spans="1:10" x14ac:dyDescent="0.3">
      <c r="A355" s="13" t="s">
        <v>193</v>
      </c>
      <c r="B355" s="3"/>
      <c r="C355" s="4">
        <f>(C354-B354)/B354</f>
        <v>0.89215686274509809</v>
      </c>
      <c r="D355" s="4">
        <f>(D354-C354)/C354</f>
        <v>0.34715025906735753</v>
      </c>
      <c r="E355" s="4">
        <f>(E354-D354)/D354</f>
        <v>0.39038461538461539</v>
      </c>
      <c r="F355" s="4">
        <f>(F354-E354)/E354</f>
        <v>0.29183955739972339</v>
      </c>
      <c r="H355" s="273"/>
      <c r="I355" s="42"/>
      <c r="J355" s="19"/>
    </row>
    <row r="356" spans="1:10" x14ac:dyDescent="0.3">
      <c r="A356" s="47" t="s">
        <v>1433</v>
      </c>
      <c r="I356" s="42"/>
    </row>
    <row r="357" spans="1:10" ht="28.95" customHeight="1" x14ac:dyDescent="0.3">
      <c r="A357" s="349" t="s">
        <v>2555</v>
      </c>
      <c r="B357" s="349"/>
      <c r="C357" s="349"/>
      <c r="D357" s="349"/>
      <c r="E357" s="349"/>
      <c r="F357" s="349"/>
      <c r="G357" s="349"/>
      <c r="I357" s="42"/>
    </row>
    <row r="358" spans="1:10" s="73" customFormat="1" ht="14.4" customHeight="1" x14ac:dyDescent="0.3">
      <c r="A358" s="350" t="s">
        <v>2487</v>
      </c>
      <c r="B358" s="350"/>
      <c r="C358" s="350"/>
      <c r="D358" s="350"/>
      <c r="E358" s="350"/>
      <c r="F358" s="350"/>
      <c r="G358" s="350"/>
      <c r="H358" s="279"/>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5" t="s">
        <v>2501</v>
      </c>
    </row>
    <row r="365" spans="1:10" x14ac:dyDescent="0.3">
      <c r="A365" s="47"/>
      <c r="I365" s="29"/>
    </row>
    <row r="366" spans="1:10" x14ac:dyDescent="0.3">
      <c r="A366" s="1" t="s">
        <v>1434</v>
      </c>
      <c r="I366" s="62" t="s">
        <v>1435</v>
      </c>
    </row>
    <row r="367" spans="1:10" ht="28.8" x14ac:dyDescent="0.3">
      <c r="A367" s="81"/>
      <c r="B367" s="61" t="str">
        <f>Housing!B3</f>
        <v>City of Selma</v>
      </c>
      <c r="C367" s="61" t="s">
        <v>195</v>
      </c>
      <c r="D367" s="61" t="str">
        <f>Housing!B4</f>
        <v>Fresno County</v>
      </c>
      <c r="E367" s="61" t="s">
        <v>1461</v>
      </c>
      <c r="F367" s="61" t="s">
        <v>189</v>
      </c>
      <c r="G367" s="61" t="s">
        <v>1462</v>
      </c>
      <c r="H367" s="276"/>
      <c r="I367" s="42"/>
      <c r="J367" s="59"/>
    </row>
    <row r="368" spans="1:10" x14ac:dyDescent="0.3">
      <c r="A368" s="13" t="s">
        <v>1423</v>
      </c>
      <c r="B368" s="5">
        <f>'Ref. ACS-5-YR'!H1201/100</f>
        <v>0.34299999999999997</v>
      </c>
      <c r="C368" s="55"/>
      <c r="D368" s="5">
        <f>'Ref. ACS-5-YR'!R1201/100</f>
        <v>0.33100000000000002</v>
      </c>
      <c r="E368" s="55">
        <f>B368/D368</f>
        <v>1.0362537764350452</v>
      </c>
      <c r="F368" s="5">
        <f>'Ref. ACS-5-YR'!AB1201/100</f>
        <v>0.32200000000000001</v>
      </c>
      <c r="G368" s="55">
        <f>B368/F368</f>
        <v>1.0652173913043477</v>
      </c>
      <c r="H368" s="275"/>
      <c r="I368" s="42"/>
      <c r="J368" s="54"/>
    </row>
    <row r="369" spans="1:10" x14ac:dyDescent="0.3">
      <c r="A369" t="s">
        <v>2471</v>
      </c>
      <c r="I369" s="42"/>
    </row>
    <row r="370" spans="1:10" ht="28.2" customHeight="1" x14ac:dyDescent="0.3">
      <c r="A370" s="349" t="s">
        <v>2555</v>
      </c>
      <c r="B370" s="349"/>
      <c r="C370" s="349"/>
      <c r="D370" s="349"/>
      <c r="E370" s="349"/>
      <c r="F370" s="349"/>
      <c r="G370" s="349"/>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4" t="s">
        <v>2500</v>
      </c>
    </row>
    <row r="377" spans="1:10" x14ac:dyDescent="0.3">
      <c r="I377" s="42"/>
    </row>
    <row r="378" spans="1:10" x14ac:dyDescent="0.3">
      <c r="A378" s="1" t="s">
        <v>1436</v>
      </c>
      <c r="I378" s="62" t="s">
        <v>1437</v>
      </c>
    </row>
    <row r="379" spans="1:10" ht="28.8" customHeight="1" x14ac:dyDescent="0.3">
      <c r="A379" s="81"/>
      <c r="B379" s="61" t="str">
        <f>Housing!B3</f>
        <v>City of Selma</v>
      </c>
      <c r="C379" s="61" t="s">
        <v>195</v>
      </c>
      <c r="D379" s="61" t="str">
        <f>Housing!B4</f>
        <v>Fresno County</v>
      </c>
      <c r="E379" s="61" t="s">
        <v>195</v>
      </c>
      <c r="F379" s="61" t="s">
        <v>189</v>
      </c>
      <c r="G379" s="61" t="s">
        <v>195</v>
      </c>
      <c r="H379" s="276"/>
      <c r="I379" s="37"/>
      <c r="J379" s="59"/>
    </row>
    <row r="380" spans="1:10" x14ac:dyDescent="0.3">
      <c r="A380" s="13" t="s">
        <v>1429</v>
      </c>
      <c r="B380" s="16">
        <f>SUM('Ref. ACS-5-YR'!H1193,'Ref. ACS-5-YR'!H1194,'Ref. ACS-5-YR'!H1195,'Ref. ACS-5-YR'!H1196)</f>
        <v>1814</v>
      </c>
      <c r="C380" s="55">
        <f>SUM('Ref. ACS-5-YR'!I1193,'Ref. ACS-5-YR'!I1194,'Ref. ACS-5-YR'!I1195,'Ref. ACS-5-YR'!I1196)</f>
        <v>0.55729646697388635</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75"/>
      <c r="I380" s="42"/>
      <c r="J380" s="54"/>
    </row>
    <row r="381" spans="1:10" x14ac:dyDescent="0.3">
      <c r="A381" t="s">
        <v>1438</v>
      </c>
      <c r="I381" s="42"/>
    </row>
    <row r="382" spans="1:10" s="73" customFormat="1" x14ac:dyDescent="0.3">
      <c r="A382" s="349" t="s">
        <v>2498</v>
      </c>
      <c r="B382" s="349"/>
      <c r="C382" s="349"/>
      <c r="D382" s="349"/>
      <c r="E382" s="349"/>
      <c r="F382" s="349"/>
      <c r="G382" s="349"/>
      <c r="H382" s="279"/>
      <c r="I382" s="42"/>
    </row>
    <row r="383" spans="1:10" x14ac:dyDescent="0.3">
      <c r="I383" s="42"/>
    </row>
    <row r="384" spans="1:10" x14ac:dyDescent="0.3">
      <c r="A384" s="1" t="s">
        <v>1439</v>
      </c>
      <c r="I384" s="42"/>
    </row>
    <row r="385" spans="1:10" x14ac:dyDescent="0.3">
      <c r="A385" s="81"/>
      <c r="B385" s="51">
        <v>1980</v>
      </c>
      <c r="C385" s="51">
        <v>1990</v>
      </c>
      <c r="D385" s="51">
        <v>2000</v>
      </c>
      <c r="E385" s="51">
        <v>2010</v>
      </c>
      <c r="F385" s="51">
        <v>2020</v>
      </c>
      <c r="H385" s="274"/>
      <c r="I385" s="42"/>
      <c r="J385" s="52"/>
    </row>
    <row r="386" spans="1:10" x14ac:dyDescent="0.3">
      <c r="A386" s="13" t="s">
        <v>1429</v>
      </c>
      <c r="B386" s="16">
        <f>SUM('Ref. DC-1980'!B33,'Ref. DC-1980'!B39,'Ref. DC-1980'!B45,'Ref. DC-1980'!B51,'Ref. DC-1980'!B57)</f>
        <v>369</v>
      </c>
      <c r="C386" s="16">
        <f>SUM('Ref. DC-1990'!B25,'Ref. DC-1990'!B32,'Ref. DC-1990'!B39,'Ref. DC-1990'!B46,'Ref. DC-1990'!B53)</f>
        <v>650</v>
      </c>
      <c r="D386" s="16">
        <f>SUM('Ref. DC-2000'!B58:B60)</f>
        <v>727</v>
      </c>
      <c r="E386" s="16">
        <f>SUM('Ref. ACS-5-YR'!B1194:B1196)</f>
        <v>1105</v>
      </c>
      <c r="F386" s="16">
        <f>SUM('Ref. ACS-5-YR'!H1194:H1196)</f>
        <v>1525</v>
      </c>
      <c r="H386" s="272"/>
      <c r="I386" s="42"/>
      <c r="J386" s="2"/>
    </row>
    <row r="387" spans="1:10" x14ac:dyDescent="0.3">
      <c r="A387" s="13" t="s">
        <v>193</v>
      </c>
      <c r="B387" s="3"/>
      <c r="C387" s="4">
        <f>(C386-B386)/B386</f>
        <v>0.7615176151761518</v>
      </c>
      <c r="D387" s="4">
        <f>(D386-C386)/C386</f>
        <v>0.11846153846153847</v>
      </c>
      <c r="E387" s="4">
        <f>(E386-D386)/D386</f>
        <v>0.51994497936726269</v>
      </c>
      <c r="F387" s="4">
        <f>(F386-E386)/E386</f>
        <v>0.38009049773755654</v>
      </c>
      <c r="H387" s="273"/>
      <c r="I387" s="42"/>
      <c r="J387" s="19"/>
    </row>
    <row r="388" spans="1:10" x14ac:dyDescent="0.3">
      <c r="A388" t="s">
        <v>1440</v>
      </c>
      <c r="I388" s="42"/>
    </row>
    <row r="389" spans="1:10" s="73" customFormat="1" x14ac:dyDescent="0.3">
      <c r="A389" s="349" t="s">
        <v>2498</v>
      </c>
      <c r="B389" s="349"/>
      <c r="C389" s="349"/>
      <c r="D389" s="349"/>
      <c r="E389" s="349"/>
      <c r="F389" s="349"/>
      <c r="G389" s="349"/>
      <c r="H389" s="279"/>
      <c r="I389" s="42"/>
    </row>
    <row r="390" spans="1:10" x14ac:dyDescent="0.3">
      <c r="A390" s="351"/>
      <c r="B390" s="351"/>
      <c r="C390" s="351"/>
      <c r="D390" s="351"/>
      <c r="E390" s="351"/>
      <c r="F390" s="351"/>
      <c r="G390" s="351"/>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5" t="s">
        <v>2502</v>
      </c>
    </row>
    <row r="399" spans="1:10" x14ac:dyDescent="0.3">
      <c r="A399" s="353"/>
      <c r="B399" s="353"/>
      <c r="C399" s="353"/>
      <c r="D399" s="353"/>
      <c r="E399" s="353"/>
      <c r="I399" s="42"/>
    </row>
    <row r="400" spans="1:10" x14ac:dyDescent="0.3">
      <c r="A400" s="89" t="s">
        <v>2485</v>
      </c>
      <c r="B400" s="1" t="s">
        <v>1441</v>
      </c>
      <c r="I400" s="42"/>
    </row>
    <row r="401" spans="1:9" x14ac:dyDescent="0.3">
      <c r="A401" s="89" t="s">
        <v>2486</v>
      </c>
      <c r="B401" s="1" t="s">
        <v>1442</v>
      </c>
      <c r="I401" s="42"/>
    </row>
    <row r="402" spans="1:9" x14ac:dyDescent="0.3">
      <c r="I402" s="42"/>
    </row>
    <row r="403" spans="1:9" x14ac:dyDescent="0.3">
      <c r="A403" s="1" t="s">
        <v>1443</v>
      </c>
      <c r="I403" s="42"/>
    </row>
    <row r="404" spans="1:9" ht="28.8" x14ac:dyDescent="0.3">
      <c r="A404" s="81"/>
      <c r="B404" s="61" t="s">
        <v>1444</v>
      </c>
      <c r="C404" s="61" t="s">
        <v>1445</v>
      </c>
      <c r="D404" s="61" t="s">
        <v>1446</v>
      </c>
      <c r="E404" s="61" t="s">
        <v>190</v>
      </c>
      <c r="I404" s="62"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46" t="s">
        <v>2488</v>
      </c>
      <c r="B407" s="346"/>
      <c r="C407" s="346"/>
      <c r="D407" s="346"/>
      <c r="E407" s="346"/>
      <c r="F407" s="346"/>
      <c r="G407" s="346"/>
      <c r="I407" s="42"/>
    </row>
    <row r="408" spans="1:9" x14ac:dyDescent="0.3">
      <c r="A408" s="352"/>
      <c r="B408" s="352"/>
      <c r="C408" s="352"/>
      <c r="D408" s="352"/>
      <c r="E408" s="352"/>
      <c r="F408" s="352"/>
      <c r="G408" s="352"/>
      <c r="I408" s="42"/>
    </row>
    <row r="409" spans="1:9" x14ac:dyDescent="0.3">
      <c r="I409" s="42"/>
    </row>
    <row r="410" spans="1:9" x14ac:dyDescent="0.3">
      <c r="A410" s="1" t="s">
        <v>1449</v>
      </c>
      <c r="I410" s="42"/>
    </row>
    <row r="411" spans="1:9" x14ac:dyDescent="0.3">
      <c r="A411" s="81"/>
      <c r="B411" s="51">
        <v>2005</v>
      </c>
      <c r="C411" s="51">
        <v>2010</v>
      </c>
      <c r="D411" s="51">
        <v>2015</v>
      </c>
      <c r="E411" s="51">
        <v>2020</v>
      </c>
      <c r="F411" s="267"/>
      <c r="I411" s="42"/>
    </row>
    <row r="412" spans="1:9" x14ac:dyDescent="0.3">
      <c r="A412" s="7" t="s">
        <v>190</v>
      </c>
      <c r="B412" s="16">
        <f t="shared" ref="B412:D412" si="6">B413+B414+B415</f>
        <v>11644</v>
      </c>
      <c r="C412" s="16">
        <f t="shared" si="6"/>
        <v>3549</v>
      </c>
      <c r="D412" s="16">
        <f t="shared" si="6"/>
        <v>1383</v>
      </c>
      <c r="E412" s="16">
        <f>E413+E414+E415</f>
        <v>3641</v>
      </c>
      <c r="F412" s="266"/>
      <c r="I412" s="42"/>
    </row>
    <row r="413" spans="1:9" x14ac:dyDescent="0.3">
      <c r="A413" s="13" t="s">
        <v>1444</v>
      </c>
      <c r="B413" s="16">
        <v>2261</v>
      </c>
      <c r="C413" s="16">
        <v>787</v>
      </c>
      <c r="D413" s="16">
        <v>129</v>
      </c>
      <c r="E413" s="6">
        <f>B405</f>
        <v>815</v>
      </c>
      <c r="F413" s="266"/>
      <c r="I413" s="42"/>
    </row>
    <row r="414" spans="1:9" x14ac:dyDescent="0.3">
      <c r="A414" s="13" t="s">
        <v>1445</v>
      </c>
      <c r="B414" s="16">
        <v>2649</v>
      </c>
      <c r="C414" s="16">
        <v>420</v>
      </c>
      <c r="D414" s="16">
        <v>193</v>
      </c>
      <c r="E414" s="6">
        <f>C405</f>
        <v>145</v>
      </c>
      <c r="F414" s="266"/>
      <c r="I414" s="42"/>
    </row>
    <row r="415" spans="1:9" x14ac:dyDescent="0.3">
      <c r="A415" s="13" t="s">
        <v>1446</v>
      </c>
      <c r="B415" s="16">
        <v>6734</v>
      </c>
      <c r="C415" s="16">
        <v>2342</v>
      </c>
      <c r="D415" s="16">
        <v>1061</v>
      </c>
      <c r="E415" s="6">
        <f>D405</f>
        <v>2681</v>
      </c>
      <c r="F415" s="266"/>
      <c r="I415" s="42"/>
    </row>
    <row r="416" spans="1:9" x14ac:dyDescent="0.3">
      <c r="A416" t="s">
        <v>1450</v>
      </c>
      <c r="I416" s="42"/>
    </row>
    <row r="417" spans="1:9" ht="27.6" customHeight="1" x14ac:dyDescent="0.3">
      <c r="A417" s="346" t="s">
        <v>2488</v>
      </c>
      <c r="B417" s="346"/>
      <c r="C417" s="346"/>
      <c r="D417" s="346"/>
      <c r="E417" s="346"/>
      <c r="F417" s="346"/>
      <c r="G417" s="34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1"/>
      <c r="B422" s="61" t="s">
        <v>1444</v>
      </c>
      <c r="C422" s="61" t="s">
        <v>1445</v>
      </c>
      <c r="D422" s="61" t="s">
        <v>1446</v>
      </c>
      <c r="E422" s="61" t="s">
        <v>190</v>
      </c>
      <c r="I422" s="62" t="str">
        <f>_xlfn.CONCAT(B401," - ",A421)</f>
        <v>Fresno City and County/Madera County CoC - Homelessness by Type by Race (2020)</v>
      </c>
    </row>
    <row r="423" spans="1:9" x14ac:dyDescent="0.3">
      <c r="A423" s="13" t="s">
        <v>1452</v>
      </c>
      <c r="B423" s="6">
        <v>205</v>
      </c>
      <c r="C423" s="153">
        <v>32</v>
      </c>
      <c r="D423" s="153">
        <v>432</v>
      </c>
      <c r="E423" s="6">
        <f>SUM(B423:D423)</f>
        <v>669</v>
      </c>
      <c r="I423" s="42"/>
    </row>
    <row r="424" spans="1:9" x14ac:dyDescent="0.3">
      <c r="A424" s="13" t="s">
        <v>1453</v>
      </c>
      <c r="B424" s="6">
        <v>504</v>
      </c>
      <c r="C424" s="153">
        <v>99</v>
      </c>
      <c r="D424" s="153">
        <v>1543</v>
      </c>
      <c r="E424" s="6">
        <f t="shared" ref="E424:E429" si="7">SUM(B424:D424)</f>
        <v>2146</v>
      </c>
      <c r="I424" s="42"/>
    </row>
    <row r="425" spans="1:9" x14ac:dyDescent="0.3">
      <c r="A425" s="13" t="s">
        <v>1454</v>
      </c>
      <c r="B425" s="6">
        <v>12</v>
      </c>
      <c r="C425" s="153">
        <v>6</v>
      </c>
      <c r="D425" s="153">
        <v>46</v>
      </c>
      <c r="E425" s="6">
        <f t="shared" si="7"/>
        <v>64</v>
      </c>
      <c r="I425" s="42"/>
    </row>
    <row r="426" spans="1:9" x14ac:dyDescent="0.3">
      <c r="A426" s="13" t="s">
        <v>1455</v>
      </c>
      <c r="B426" s="6">
        <v>72</v>
      </c>
      <c r="C426" s="153">
        <v>1</v>
      </c>
      <c r="D426" s="153">
        <v>274</v>
      </c>
      <c r="E426" s="6">
        <f t="shared" si="7"/>
        <v>347</v>
      </c>
      <c r="I426" s="42"/>
    </row>
    <row r="427" spans="1:9" x14ac:dyDescent="0.3">
      <c r="A427" s="13" t="s">
        <v>1456</v>
      </c>
      <c r="B427" s="6">
        <v>11</v>
      </c>
      <c r="C427" s="153">
        <v>0</v>
      </c>
      <c r="D427" s="153">
        <v>26</v>
      </c>
      <c r="E427" s="6">
        <f>SUM(B427:D427)</f>
        <v>37</v>
      </c>
      <c r="I427" s="42"/>
    </row>
    <row r="428" spans="1:9" x14ac:dyDescent="0.3">
      <c r="A428" s="13" t="s">
        <v>1457</v>
      </c>
      <c r="B428" s="6">
        <v>11</v>
      </c>
      <c r="C428" s="153">
        <v>7</v>
      </c>
      <c r="D428" s="153">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46" t="s">
        <v>2488</v>
      </c>
      <c r="B431" s="346"/>
      <c r="C431" s="346"/>
      <c r="D431" s="346"/>
      <c r="E431" s="346"/>
      <c r="F431" s="346"/>
      <c r="G431" s="34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2"/>
      <c r="I438" s="42" t="str">
        <f>A430</f>
        <v>Source: U.S. HUD, CoC Homeless Populations and Subpopulations Reports (2020).</v>
      </c>
    </row>
    <row r="439" spans="1:9" x14ac:dyDescent="0.3">
      <c r="B439" s="2"/>
      <c r="C439" s="2"/>
      <c r="D439" s="2"/>
      <c r="E439" s="2"/>
      <c r="F439" s="2"/>
      <c r="G439" s="2"/>
      <c r="H439" s="272"/>
      <c r="I439" s="42"/>
    </row>
    <row r="440" spans="1:9" x14ac:dyDescent="0.3">
      <c r="I440" s="42"/>
    </row>
    <row r="441" spans="1:9" x14ac:dyDescent="0.3">
      <c r="A441" s="1" t="s">
        <v>1458</v>
      </c>
      <c r="I441" s="62" t="str">
        <f>_xlfn.CONCAT(B401," - ",A441)</f>
        <v>Fresno City and County/Madera County CoC - Homelessness by Hispanic or Latino Ethnicity (2020)</v>
      </c>
    </row>
    <row r="442" spans="1:9" ht="28.8" x14ac:dyDescent="0.3">
      <c r="A442" s="81"/>
      <c r="B442" s="61" t="s">
        <v>1444</v>
      </c>
      <c r="C442" s="61" t="s">
        <v>1445</v>
      </c>
      <c r="D442" s="61" t="s">
        <v>1446</v>
      </c>
      <c r="E442" s="61" t="s">
        <v>190</v>
      </c>
      <c r="I442" s="42"/>
    </row>
    <row r="443" spans="1:9" x14ac:dyDescent="0.3">
      <c r="A443" s="13" t="s">
        <v>1459</v>
      </c>
      <c r="B443" s="16">
        <v>348</v>
      </c>
      <c r="C443" s="153">
        <v>68</v>
      </c>
      <c r="D443" s="153">
        <v>1482</v>
      </c>
      <c r="E443" s="153">
        <f>SUM(B443:D443)</f>
        <v>1898</v>
      </c>
      <c r="I443" s="42"/>
    </row>
    <row r="444" spans="1:9" x14ac:dyDescent="0.3">
      <c r="A444" s="13" t="s">
        <v>1460</v>
      </c>
      <c r="B444" s="16">
        <v>467</v>
      </c>
      <c r="C444" s="153">
        <v>77</v>
      </c>
      <c r="D444" s="153">
        <v>1199</v>
      </c>
      <c r="E444" s="153">
        <f>SUM(B444:D444)</f>
        <v>1743</v>
      </c>
      <c r="I444" s="42"/>
    </row>
    <row r="445" spans="1:9" x14ac:dyDescent="0.3">
      <c r="A445" s="13" t="s">
        <v>1447</v>
      </c>
      <c r="B445" s="16">
        <f>SUM(B443:B444)</f>
        <v>815</v>
      </c>
      <c r="C445" s="16">
        <f t="shared" ref="C445:D445" si="9">SUM(C443:C444)</f>
        <v>145</v>
      </c>
      <c r="D445" s="16">
        <f t="shared" si="9"/>
        <v>2681</v>
      </c>
      <c r="E445" s="153">
        <f>SUM(B445:D445)</f>
        <v>3641</v>
      </c>
      <c r="I445" s="42"/>
    </row>
    <row r="446" spans="1:9" x14ac:dyDescent="0.3">
      <c r="A446" t="s">
        <v>1448</v>
      </c>
      <c r="B446" s="2"/>
      <c r="C446" s="2"/>
      <c r="D446" s="2"/>
      <c r="E446" s="2"/>
      <c r="I446" s="42"/>
    </row>
    <row r="447" spans="1:9" ht="27.6" customHeight="1" x14ac:dyDescent="0.3">
      <c r="A447" s="346" t="s">
        <v>2488</v>
      </c>
      <c r="B447" s="346"/>
      <c r="C447" s="346"/>
      <c r="D447" s="346"/>
      <c r="E447" s="346"/>
      <c r="F447" s="346"/>
      <c r="G447" s="34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9" customWidth="1"/>
    <col min="9" max="9" width="92.109375" style="42" customWidth="1"/>
  </cols>
  <sheetData>
    <row r="1" spans="1:10" ht="28.2" customHeight="1" x14ac:dyDescent="0.3">
      <c r="A1" s="355" t="s">
        <v>92</v>
      </c>
      <c r="B1" s="356"/>
      <c r="C1" s="356"/>
      <c r="D1" s="356"/>
      <c r="E1" s="356"/>
      <c r="F1" s="356"/>
      <c r="G1" s="356"/>
      <c r="H1" s="356"/>
      <c r="I1" s="356"/>
      <c r="J1" s="342" t="s">
        <v>185</v>
      </c>
    </row>
    <row r="2" spans="1:10" x14ac:dyDescent="0.3">
      <c r="A2" s="343" t="s">
        <v>6</v>
      </c>
      <c r="B2" s="344"/>
      <c r="C2" s="344"/>
      <c r="D2" s="344"/>
      <c r="E2" s="344"/>
      <c r="F2" s="344"/>
      <c r="G2" s="344"/>
      <c r="H2" s="345"/>
      <c r="I2" s="99" t="s">
        <v>7</v>
      </c>
      <c r="J2" s="342"/>
    </row>
    <row r="3" spans="1:10" x14ac:dyDescent="0.3">
      <c r="A3" s="78" t="s">
        <v>0</v>
      </c>
      <c r="B3" s="78" t="str">
        <f>Population!B3</f>
        <v>City of Selma</v>
      </c>
      <c r="C3" s="66"/>
      <c r="D3" s="66"/>
      <c r="E3" s="66"/>
      <c r="F3" s="66"/>
      <c r="G3" s="66"/>
      <c r="H3" s="277"/>
      <c r="I3" s="77"/>
      <c r="J3" s="342"/>
    </row>
    <row r="4" spans="1:10" x14ac:dyDescent="0.3">
      <c r="A4" s="78" t="s">
        <v>2</v>
      </c>
      <c r="B4" s="78" t="str">
        <f>Population!B4</f>
        <v>Fresno County</v>
      </c>
      <c r="C4" s="66"/>
      <c r="D4" s="66"/>
      <c r="E4" s="66"/>
      <c r="F4" s="66"/>
      <c r="G4" s="66"/>
      <c r="H4" s="277"/>
      <c r="I4" s="77"/>
      <c r="J4" s="342"/>
    </row>
    <row r="5" spans="1:10" ht="24" customHeight="1" x14ac:dyDescent="0.3">
      <c r="A5" s="67"/>
      <c r="B5" s="67"/>
      <c r="C5" s="67"/>
      <c r="D5" s="67"/>
      <c r="E5" s="67"/>
      <c r="F5" s="67"/>
      <c r="G5" s="67"/>
      <c r="H5" s="278"/>
      <c r="I5" s="76"/>
    </row>
    <row r="6" spans="1:10" x14ac:dyDescent="0.3">
      <c r="A6" s="89" t="s">
        <v>2465</v>
      </c>
      <c r="I6" s="62" t="s">
        <v>2511</v>
      </c>
    </row>
    <row r="7" spans="1:10" ht="28.8" x14ac:dyDescent="0.3">
      <c r="A7" s="58" t="s">
        <v>188</v>
      </c>
      <c r="B7" s="61" t="str">
        <f>B3</f>
        <v>City of Selma</v>
      </c>
      <c r="C7" s="61" t="str">
        <f>B4</f>
        <v>Fresno County</v>
      </c>
      <c r="D7" s="61" t="s">
        <v>1461</v>
      </c>
      <c r="E7" s="61" t="s">
        <v>189</v>
      </c>
      <c r="F7" s="61" t="s">
        <v>1462</v>
      </c>
    </row>
    <row r="8" spans="1:10" x14ac:dyDescent="0.3">
      <c r="A8" s="70" t="s">
        <v>2466</v>
      </c>
      <c r="B8" s="10">
        <f>'Ref. ACS-5-YR'!H808</f>
        <v>42059</v>
      </c>
      <c r="C8" s="10">
        <f>'Ref. ACS-5-YR'!R808</f>
        <v>57109</v>
      </c>
      <c r="D8" s="55">
        <f>B8/C8</f>
        <v>0.73646885779824545</v>
      </c>
      <c r="E8" s="10">
        <f>'Ref. ACS-5-YR'!AB808</f>
        <v>78672</v>
      </c>
      <c r="F8" s="55">
        <f>B8/E8</f>
        <v>0.53461206019930851</v>
      </c>
      <c r="I8" s="37"/>
    </row>
    <row r="9" spans="1:10" x14ac:dyDescent="0.3">
      <c r="A9" s="354" t="s">
        <v>1463</v>
      </c>
      <c r="B9" s="354"/>
      <c r="I9" s="37"/>
    </row>
    <row r="10" spans="1:10" ht="14.4" customHeight="1" x14ac:dyDescent="0.3">
      <c r="A10" s="351"/>
      <c r="B10" s="351"/>
      <c r="C10" s="351"/>
      <c r="D10" s="351"/>
      <c r="E10" s="351"/>
      <c r="F10" s="351"/>
      <c r="G10" s="351"/>
      <c r="I10" s="37"/>
    </row>
    <row r="11" spans="1:10" x14ac:dyDescent="0.3">
      <c r="I11" s="37"/>
    </row>
    <row r="12" spans="1:10" x14ac:dyDescent="0.3">
      <c r="A12" s="145"/>
      <c r="I12" s="37"/>
    </row>
    <row r="13" spans="1:10" x14ac:dyDescent="0.3">
      <c r="I13" s="37"/>
    </row>
    <row r="14" spans="1:10" x14ac:dyDescent="0.3">
      <c r="A14" s="222" t="s">
        <v>2453</v>
      </c>
      <c r="I14" s="37"/>
    </row>
    <row r="15" spans="1:10" ht="58.95" customHeight="1" x14ac:dyDescent="0.3">
      <c r="A15" s="58"/>
      <c r="B15" s="80">
        <v>2010</v>
      </c>
      <c r="C15" s="80">
        <v>2015</v>
      </c>
      <c r="D15" s="80">
        <v>2020</v>
      </c>
      <c r="E15" s="109" t="s">
        <v>2454</v>
      </c>
      <c r="I15" s="37"/>
    </row>
    <row r="16" spans="1:10" x14ac:dyDescent="0.3">
      <c r="A16" s="13" t="str">
        <f>B3</f>
        <v>City of Selma</v>
      </c>
      <c r="B16" s="71">
        <f>'Ref. ACS-5-YR Add.'!B58</f>
        <v>982</v>
      </c>
      <c r="C16" s="71">
        <f>'Ref. ACS-5-YR Add.'!E58</f>
        <v>940</v>
      </c>
      <c r="D16" s="106">
        <f>'Ref. ACS-5-YR Add.'!H58</f>
        <v>989</v>
      </c>
      <c r="E16" s="110">
        <f>'Ref. ACS-5-YR Add.'!K58</f>
        <v>7.1283095723014261E-3</v>
      </c>
    </row>
    <row r="17" spans="1:9" x14ac:dyDescent="0.3">
      <c r="A17" s="101" t="str">
        <f>B4</f>
        <v>Fresno County</v>
      </c>
      <c r="B17" s="102">
        <f>'Ref. ACS-5-YR Add.'!L58</f>
        <v>983</v>
      </c>
      <c r="C17" s="102">
        <f>'Ref. ACS-5-YR Add.'!O58</f>
        <v>992</v>
      </c>
      <c r="D17" s="107">
        <f>'Ref. ACS-5-YR Add.'!R58</f>
        <v>1135</v>
      </c>
      <c r="E17" s="110">
        <f>'Ref. ACS-5-YR Add.'!U58</f>
        <v>0.155</v>
      </c>
    </row>
    <row r="18" spans="1:9" x14ac:dyDescent="0.3">
      <c r="A18" s="104" t="s">
        <v>189</v>
      </c>
      <c r="B18" s="105">
        <f>'Ref. ACS-5-YR Add.'!V58</f>
        <v>1409</v>
      </c>
      <c r="C18" s="105">
        <f>'Ref. ACS-5-YR Add.'!Y58</f>
        <v>1419</v>
      </c>
      <c r="D18" s="108">
        <f>'Ref. ACS-5-YR Add.'!AB58</f>
        <v>1688</v>
      </c>
      <c r="E18" s="110">
        <f>'Ref. ACS-5-YR Add.'!AE58</f>
        <v>0.19800000000000001</v>
      </c>
      <c r="I18" s="37"/>
    </row>
    <row r="19" spans="1:9" x14ac:dyDescent="0.3">
      <c r="A19" t="s">
        <v>1464</v>
      </c>
    </row>
    <row r="20" spans="1:9" x14ac:dyDescent="0.3">
      <c r="A20" s="349" t="s">
        <v>2555</v>
      </c>
      <c r="B20" s="349"/>
      <c r="C20" s="349"/>
      <c r="D20" s="349"/>
      <c r="E20" s="349"/>
      <c r="F20" s="349"/>
      <c r="G20" s="349"/>
      <c r="I20" s="37" t="str">
        <f>A19</f>
        <v>Source: U.S. Census Bureau, ACS16-20 (5-Year Estimates), Table B25105</v>
      </c>
    </row>
    <row r="21" spans="1:9" x14ac:dyDescent="0.3">
      <c r="A21" s="154"/>
      <c r="I21" s="97"/>
    </row>
    <row r="22" spans="1:9" x14ac:dyDescent="0.3">
      <c r="A22" s="1" t="s">
        <v>1465</v>
      </c>
      <c r="I22"/>
    </row>
    <row r="23" spans="1:9" x14ac:dyDescent="0.3">
      <c r="A23" s="58"/>
      <c r="B23" s="113">
        <v>2010</v>
      </c>
      <c r="C23" s="113">
        <v>2015</v>
      </c>
      <c r="D23" s="113">
        <v>2020</v>
      </c>
    </row>
    <row r="24" spans="1:9" ht="30" customHeight="1" x14ac:dyDescent="0.3">
      <c r="A24" s="111" t="s">
        <v>1431</v>
      </c>
      <c r="B24" s="114">
        <f>'Ref. ACS-5-YR'!B1201</f>
        <v>0.34399999999999997</v>
      </c>
      <c r="C24" s="114">
        <f>('Ref. ACS-5-YR'!E1201)/100</f>
        <v>0.33500000000000002</v>
      </c>
      <c r="D24" s="114">
        <f>('Ref. ACS-5-YR'!H1201)/100</f>
        <v>0.34299999999999997</v>
      </c>
      <c r="I24" s="62" t="s">
        <v>2510</v>
      </c>
    </row>
    <row r="25" spans="1:9" x14ac:dyDescent="0.3">
      <c r="A25" s="112" t="s">
        <v>1466</v>
      </c>
      <c r="B25" s="114">
        <f>'Ref. ACS-5-YR'!B1241/100</f>
        <v>0.24199999999999999</v>
      </c>
      <c r="C25" s="114">
        <f>'Ref. ACS-5-YR'!E1241/100</f>
        <v>0.21899999999999997</v>
      </c>
      <c r="D25" s="114">
        <f>'Ref. ACS-5-YR'!H1241/100</f>
        <v>0.22399999999999998</v>
      </c>
    </row>
    <row r="26" spans="1:9" x14ac:dyDescent="0.3">
      <c r="A26" s="112" t="s">
        <v>1467</v>
      </c>
      <c r="B26" s="114">
        <f>'Ref. ACS-5-YR'!B1242/100</f>
        <v>0.28000000000000003</v>
      </c>
      <c r="C26" s="114">
        <f>'Ref. ACS-5-YR'!E1242/100</f>
        <v>0.25</v>
      </c>
      <c r="D26" s="114">
        <f>'Ref. ACS-5-YR'!H1242/100</f>
        <v>0.248</v>
      </c>
    </row>
    <row r="27" spans="1:9" x14ac:dyDescent="0.3">
      <c r="A27" s="103" t="s">
        <v>1468</v>
      </c>
      <c r="B27" s="114">
        <f>'Ref. ACS-5-YR'!B1243/100</f>
        <v>0.13300000000000001</v>
      </c>
      <c r="C27" s="114">
        <f>'Ref. ACS-5-YR'!E1243/100</f>
        <v>0.107</v>
      </c>
      <c r="D27" s="114">
        <f>'Ref. ACS-5-YR'!H1243/100</f>
        <v>0.154</v>
      </c>
      <c r="I27" s="37"/>
    </row>
    <row r="28" spans="1:9" x14ac:dyDescent="0.3">
      <c r="A28" t="s">
        <v>2556</v>
      </c>
      <c r="I28" s="37"/>
    </row>
    <row r="29" spans="1:9" x14ac:dyDescent="0.3">
      <c r="A29" s="349" t="s">
        <v>2555</v>
      </c>
      <c r="B29" s="349"/>
      <c r="C29" s="349"/>
      <c r="D29" s="349"/>
      <c r="E29" s="349"/>
      <c r="F29" s="349"/>
      <c r="G29" s="349"/>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4" t="s">
        <v>2503</v>
      </c>
    </row>
    <row r="45" spans="1:9" x14ac:dyDescent="0.3">
      <c r="A45" s="89" t="s">
        <v>1469</v>
      </c>
      <c r="I45" s="62" t="s">
        <v>2509</v>
      </c>
    </row>
    <row r="46" spans="1:9" ht="28.2" customHeight="1" x14ac:dyDescent="0.3">
      <c r="A46" s="48"/>
      <c r="B46" s="80" t="str">
        <f>B3</f>
        <v>City of Selma</v>
      </c>
      <c r="C46" s="80" t="str">
        <f>B4</f>
        <v>Fresno County</v>
      </c>
      <c r="D46" s="80" t="s">
        <v>189</v>
      </c>
      <c r="I46" s="37"/>
    </row>
    <row r="47" spans="1:9" x14ac:dyDescent="0.3">
      <c r="A47" s="13" t="s">
        <v>1470</v>
      </c>
      <c r="B47" s="72">
        <f>'Ref. ACS-5-YR'!H840</f>
        <v>42054</v>
      </c>
      <c r="C47" s="72">
        <f>'Ref. ACS-5-YR'!R840</f>
        <v>70763</v>
      </c>
      <c r="D47" s="72">
        <f>'Ref. ACS-5-YR'!AB840</f>
        <v>90496</v>
      </c>
      <c r="I47" s="37"/>
    </row>
    <row r="48" spans="1:9" ht="32.700000000000003" customHeight="1" x14ac:dyDescent="0.3">
      <c r="A48" s="13" t="s">
        <v>1471</v>
      </c>
      <c r="B48" s="72" t="str">
        <f>'Ref. ACS-5-YR'!H816</f>
        <v xml:space="preserve"> </v>
      </c>
      <c r="C48" s="72">
        <f>'Ref. ACS-5-YR'!R816</f>
        <v>39621</v>
      </c>
      <c r="D48" s="72">
        <f>'Ref. ACS-5-YR'!AB816</f>
        <v>54976</v>
      </c>
      <c r="H48" s="274"/>
      <c r="I48" s="37"/>
    </row>
    <row r="49" spans="1:9" x14ac:dyDescent="0.3">
      <c r="A49" s="13" t="s">
        <v>1472</v>
      </c>
      <c r="B49" s="72" t="str">
        <f>'Ref. ACS-5-YR'!H820</f>
        <v xml:space="preserve"> </v>
      </c>
      <c r="C49" s="72">
        <f>'Ref. ACS-5-YR'!R820</f>
        <v>52511</v>
      </c>
      <c r="D49" s="72">
        <f>'Ref. ACS-5-YR'!AB820</f>
        <v>60182</v>
      </c>
      <c r="H49" s="275"/>
      <c r="I49" s="37"/>
    </row>
    <row r="50" spans="1:9" x14ac:dyDescent="0.3">
      <c r="A50" s="13" t="s">
        <v>1473</v>
      </c>
      <c r="B50" s="72">
        <f>'Ref. ACS-5-YR'!H824</f>
        <v>46731</v>
      </c>
      <c r="C50" s="72">
        <f>'Ref. ACS-5-YR'!R824</f>
        <v>68274</v>
      </c>
      <c r="D50" s="72">
        <f>'Ref. ACS-5-YR'!AB824</f>
        <v>101380</v>
      </c>
      <c r="I50" s="37"/>
    </row>
    <row r="51" spans="1:9" x14ac:dyDescent="0.3">
      <c r="A51" s="13" t="s">
        <v>1474</v>
      </c>
      <c r="B51" s="72" t="str">
        <f>'Ref. ACS-5-YR'!H828</f>
        <v xml:space="preserve"> </v>
      </c>
      <c r="C51" s="72">
        <f>'Ref. ACS-5-YR'!R828</f>
        <v>45595</v>
      </c>
      <c r="D51" s="72">
        <f>'Ref. ACS-5-YR'!AB828</f>
        <v>81682</v>
      </c>
      <c r="I51" s="37"/>
    </row>
    <row r="52" spans="1:9" x14ac:dyDescent="0.3">
      <c r="A52" s="13" t="s">
        <v>1475</v>
      </c>
      <c r="B52" s="72">
        <f>'Ref. ACS-5-YR'!H832</f>
        <v>40132</v>
      </c>
      <c r="C52" s="72">
        <f>'Ref. ACS-5-YR'!R832</f>
        <v>45525</v>
      </c>
      <c r="D52" s="72">
        <f>'Ref. ACS-5-YR'!AB832</f>
        <v>59287</v>
      </c>
    </row>
    <row r="53" spans="1:9" x14ac:dyDescent="0.3">
      <c r="A53" s="13" t="s">
        <v>1476</v>
      </c>
      <c r="B53" s="72">
        <f>'Ref. ACS-5-YR'!H836</f>
        <v>61176</v>
      </c>
      <c r="C53" s="72">
        <f>'Ref. ACS-5-YR'!R836</f>
        <v>57763</v>
      </c>
      <c r="D53" s="72">
        <f>'Ref. ACS-5-YR'!AB836</f>
        <v>76733</v>
      </c>
      <c r="I53" s="37"/>
    </row>
    <row r="54" spans="1:9" x14ac:dyDescent="0.3">
      <c r="A54" s="13" t="s">
        <v>1477</v>
      </c>
      <c r="B54" s="72">
        <f>'Ref. ACS-5-YR'!H844</f>
        <v>41150</v>
      </c>
      <c r="C54" s="72">
        <f>'Ref. ACS-5-YR'!R844</f>
        <v>47141</v>
      </c>
      <c r="D54" s="72">
        <f>'Ref. ACS-5-YR'!AB844</f>
        <v>62330</v>
      </c>
      <c r="I54" s="37"/>
    </row>
    <row r="55" spans="1:9" x14ac:dyDescent="0.3">
      <c r="A55" t="s">
        <v>1463</v>
      </c>
      <c r="B55" s="160"/>
      <c r="C55" s="160"/>
      <c r="D55" s="160"/>
      <c r="I55" s="37"/>
    </row>
    <row r="56" spans="1:9" ht="14.4" customHeight="1" x14ac:dyDescent="0.3">
      <c r="A56" s="145"/>
      <c r="I56" s="37"/>
    </row>
    <row r="57" spans="1:9" x14ac:dyDescent="0.3">
      <c r="I57" s="37"/>
    </row>
    <row r="58" spans="1:9" x14ac:dyDescent="0.3">
      <c r="A58" s="1" t="s">
        <v>1478</v>
      </c>
      <c r="I58" s="37"/>
    </row>
    <row r="59" spans="1:9" ht="28.2" customHeight="1" x14ac:dyDescent="0.3">
      <c r="A59" s="48" t="s">
        <v>188</v>
      </c>
      <c r="B59" s="61" t="str">
        <f>B3</f>
        <v>City of Selma</v>
      </c>
      <c r="C59" s="61" t="s">
        <v>195</v>
      </c>
      <c r="D59" s="61" t="str">
        <f>B4</f>
        <v>Fresno County</v>
      </c>
      <c r="E59" s="61" t="s">
        <v>195</v>
      </c>
      <c r="F59" s="61" t="s">
        <v>189</v>
      </c>
      <c r="G59" s="61" t="s">
        <v>195</v>
      </c>
      <c r="I59" s="37"/>
    </row>
    <row r="60" spans="1:9" x14ac:dyDescent="0.3">
      <c r="A60" s="13" t="s">
        <v>1479</v>
      </c>
      <c r="B60" s="16">
        <f>'Ref. ACS-5-YR'!H745</f>
        <v>1006</v>
      </c>
      <c r="C60" s="55">
        <f>'Ref. ACS-5-YR'!I745</f>
        <v>0.18310884601383326</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5" t="s">
        <v>2464</v>
      </c>
    </row>
    <row r="65" spans="1:9" x14ac:dyDescent="0.3">
      <c r="A65" s="1" t="s">
        <v>1481</v>
      </c>
      <c r="I65" s="97"/>
    </row>
    <row r="66" spans="1:9" x14ac:dyDescent="0.3">
      <c r="A66" s="58"/>
      <c r="B66" s="80">
        <v>2010</v>
      </c>
      <c r="C66" s="80">
        <v>2015</v>
      </c>
      <c r="D66" s="80">
        <v>2020</v>
      </c>
      <c r="I66" s="62" t="s">
        <v>1482</v>
      </c>
    </row>
    <row r="67" spans="1:9" ht="28.95" customHeight="1" x14ac:dyDescent="0.3">
      <c r="A67" s="13" t="s">
        <v>2583</v>
      </c>
      <c r="B67" s="16">
        <f>'Ref. ACS-5-YR'!B745</f>
        <v>994</v>
      </c>
      <c r="C67" s="16">
        <f>'Ref. ACS-5-YR'!E745</f>
        <v>1208</v>
      </c>
      <c r="D67" s="16">
        <f>'Ref. ACS-5-YR'!H745</f>
        <v>1006</v>
      </c>
      <c r="H67" s="274"/>
      <c r="I67" s="37"/>
    </row>
    <row r="68" spans="1:9" x14ac:dyDescent="0.3">
      <c r="A68" s="13" t="s">
        <v>1310</v>
      </c>
      <c r="B68" s="16">
        <f>'Ref. ACS-5-YR'!B744</f>
        <v>5092</v>
      </c>
      <c r="C68" s="16">
        <f>'Ref. ACS-5-YR'!E744</f>
        <v>5456</v>
      </c>
      <c r="D68" s="16">
        <f>'Ref. ACS-5-YR'!H744</f>
        <v>5494</v>
      </c>
      <c r="E68" s="117"/>
      <c r="F68" s="117"/>
      <c r="G68" s="117"/>
      <c r="H68" s="275"/>
      <c r="I68" s="37"/>
    </row>
    <row r="69" spans="1:9" x14ac:dyDescent="0.3">
      <c r="A69" s="13" t="s">
        <v>1483</v>
      </c>
      <c r="B69" s="118">
        <f>B67/B68</f>
        <v>0.19520816967792615</v>
      </c>
      <c r="C69" s="118">
        <f t="shared" ref="C69" si="0">C67/C68</f>
        <v>0.22140762463343108</v>
      </c>
      <c r="D69" s="118">
        <f>D67/D68</f>
        <v>0.18310884601383326</v>
      </c>
      <c r="H69" s="275"/>
      <c r="I69" s="37"/>
    </row>
    <row r="70" spans="1:9" x14ac:dyDescent="0.3">
      <c r="A70" s="13" t="s">
        <v>2584</v>
      </c>
      <c r="B70" s="118"/>
      <c r="C70" s="118">
        <f>(C69-B69)/B69</f>
        <v>0.13421290204570538</v>
      </c>
      <c r="D70" s="118">
        <f>(D69-C69)/C69</f>
        <v>-0.17297858952692527</v>
      </c>
      <c r="H70" s="275"/>
      <c r="I70" s="37"/>
    </row>
    <row r="71" spans="1:9" x14ac:dyDescent="0.3">
      <c r="A71" t="s">
        <v>1480</v>
      </c>
      <c r="H71" s="275"/>
      <c r="I71" s="37"/>
    </row>
    <row r="72" spans="1:9" x14ac:dyDescent="0.3">
      <c r="H72" s="275"/>
    </row>
    <row r="73" spans="1:9" x14ac:dyDescent="0.3">
      <c r="H73" s="275"/>
      <c r="I73" s="37"/>
    </row>
    <row r="74" spans="1:9" x14ac:dyDescent="0.3">
      <c r="H74" s="275"/>
    </row>
    <row r="75" spans="1:9" x14ac:dyDescent="0.3">
      <c r="H75" s="275"/>
      <c r="I75" s="42" t="str">
        <f>A71</f>
        <v>Source: U.S. Census Bureau, ACS16-20 (5-year Estimates), Table B17019.</v>
      </c>
    </row>
    <row r="76" spans="1:9" x14ac:dyDescent="0.3">
      <c r="H76" s="275"/>
      <c r="I76" s="37"/>
    </row>
    <row r="77" spans="1:9" x14ac:dyDescent="0.3">
      <c r="A77" s="1" t="s">
        <v>1484</v>
      </c>
      <c r="I77" s="62" t="s">
        <v>2508</v>
      </c>
    </row>
    <row r="78" spans="1:9" ht="24" customHeight="1" x14ac:dyDescent="0.3">
      <c r="A78" s="58" t="s">
        <v>188</v>
      </c>
      <c r="B78" s="61" t="str">
        <f>B3</f>
        <v>City of Selma</v>
      </c>
      <c r="C78" s="61" t="s">
        <v>195</v>
      </c>
      <c r="D78" s="61" t="str">
        <f>B4</f>
        <v>Fresno County</v>
      </c>
      <c r="E78" s="61" t="s">
        <v>195</v>
      </c>
      <c r="F78" s="61" t="s">
        <v>189</v>
      </c>
      <c r="G78" s="61" t="s">
        <v>195</v>
      </c>
    </row>
    <row r="79" spans="1:9" x14ac:dyDescent="0.3">
      <c r="A79" s="13" t="s">
        <v>196</v>
      </c>
      <c r="B79" s="16">
        <f>'Ref. ACS-5-YR'!H305</f>
        <v>1006</v>
      </c>
      <c r="C79" s="55"/>
      <c r="D79" s="16">
        <f>'Ref. ACS-5-YR'!R305</f>
        <v>37430</v>
      </c>
      <c r="E79" s="55"/>
      <c r="F79" s="16">
        <f>'Ref. ACS-5-YR'!AB305</f>
        <v>806599</v>
      </c>
      <c r="G79" s="55"/>
    </row>
    <row r="80" spans="1:9" x14ac:dyDescent="0.3">
      <c r="A80" s="13" t="s">
        <v>1470</v>
      </c>
      <c r="B80" s="16">
        <f>'Ref. ACS-5-YR'!H657</f>
        <v>144</v>
      </c>
      <c r="C80" s="55">
        <f>'Ref. ACS-5-YR'!I657</f>
        <v>0.21621621621621623</v>
      </c>
      <c r="D80" s="16">
        <f>'Ref. ACS-5-YR'!R657</f>
        <v>6083</v>
      </c>
      <c r="E80" s="55">
        <f>'Ref. ACS-5-YR'!S657</f>
        <v>7.8E-2</v>
      </c>
      <c r="F80" s="16">
        <f>'Ref. ACS-5-YR'!AB657</f>
        <v>184715</v>
      </c>
      <c r="G80" s="55">
        <f>'Ref. ACS-5-YR'!AC657</f>
        <v>4.9000000000000002E-2</v>
      </c>
      <c r="I80" s="37"/>
    </row>
    <row r="81" spans="1:9" x14ac:dyDescent="0.3">
      <c r="A81" s="13" t="s">
        <v>1485</v>
      </c>
      <c r="B81" s="16">
        <f>'Ref. ACS-5-YR'!H393</f>
        <v>53</v>
      </c>
      <c r="C81" s="55">
        <f>'Ref. ACS-5-YR'!I393</f>
        <v>0.86885245901639341</v>
      </c>
      <c r="D81" s="16">
        <f>'Ref. ACS-5-YR'!R393</f>
        <v>2677</v>
      </c>
      <c r="E81" s="55">
        <f>'Ref. ACS-5-YR'!S393</f>
        <v>0.26400000000000001</v>
      </c>
      <c r="F81" s="16">
        <f>'Ref. ACS-5-YR'!AB393</f>
        <v>71144</v>
      </c>
      <c r="G81" s="55">
        <f>'Ref. ACS-5-YR'!AC393</f>
        <v>0.15</v>
      </c>
      <c r="H81" s="274"/>
      <c r="I81" s="37"/>
    </row>
    <row r="82" spans="1:9" x14ac:dyDescent="0.3">
      <c r="A82" s="13" t="s">
        <v>1486</v>
      </c>
      <c r="B82" s="16">
        <f>'Ref. ACS-5-YR'!H437</f>
        <v>4</v>
      </c>
      <c r="C82" s="55">
        <f>'Ref. ACS-5-YR'!I437</f>
        <v>6.5573770491803282E-2</v>
      </c>
      <c r="D82" s="16">
        <f>'Ref. ACS-5-YR'!R437</f>
        <v>464</v>
      </c>
      <c r="E82" s="55">
        <f>'Ref. ACS-5-YR'!S437</f>
        <v>0.20100000000000001</v>
      </c>
      <c r="F82" s="16">
        <f>'Ref. ACS-5-YR'!AB437</f>
        <v>9939</v>
      </c>
      <c r="G82" s="55">
        <f>'Ref. ACS-5-YR'!AC437</f>
        <v>0.14299999999999999</v>
      </c>
      <c r="H82" s="275"/>
    </row>
    <row r="83" spans="1:9" x14ac:dyDescent="0.3">
      <c r="A83" s="13" t="s">
        <v>1487</v>
      </c>
      <c r="B83" s="16">
        <f>'Ref. ACS-5-YR'!H481</f>
        <v>0</v>
      </c>
      <c r="C83" s="55">
        <f>'Ref. ACS-5-YR'!I481</f>
        <v>0</v>
      </c>
      <c r="D83" s="16">
        <f>'Ref. ACS-5-YR'!R481</f>
        <v>3212</v>
      </c>
      <c r="E83" s="55">
        <f>'Ref. ACS-5-YR'!S481</f>
        <v>0.14899999999999999</v>
      </c>
      <c r="F83" s="16">
        <f>'Ref. ACS-5-YR'!AB481</f>
        <v>96657</v>
      </c>
      <c r="G83" s="55">
        <f>'Ref. ACS-5-YR'!AC481</f>
        <v>7.0000000000000007E-2</v>
      </c>
      <c r="H83" s="275"/>
      <c r="I83" s="37"/>
    </row>
    <row r="84" spans="1:9" x14ac:dyDescent="0.3">
      <c r="A84" s="13" t="s">
        <v>1488</v>
      </c>
      <c r="B84" s="16">
        <f>'Ref. ACS-5-YR'!H525</f>
        <v>0</v>
      </c>
      <c r="C84" s="55">
        <f>'Ref. ACS-5-YR'!I525</f>
        <v>0</v>
      </c>
      <c r="D84" s="16">
        <f>'Ref. ACS-5-YR'!R525</f>
        <v>106</v>
      </c>
      <c r="E84" s="55">
        <f>'Ref. ACS-5-YR'!S525</f>
        <v>0.26500000000000001</v>
      </c>
      <c r="F84" s="16">
        <f>'Ref. ACS-5-YR'!AB525</f>
        <v>2702</v>
      </c>
      <c r="G84" s="55">
        <f>'Ref. ACS-5-YR'!AC525</f>
        <v>8.6999999999999994E-2</v>
      </c>
      <c r="H84" s="275"/>
      <c r="I84" s="37"/>
    </row>
    <row r="85" spans="1:9" x14ac:dyDescent="0.3">
      <c r="A85" s="13" t="s">
        <v>1489</v>
      </c>
      <c r="B85" s="16">
        <f>'Ref. ACS-5-YR'!H569</f>
        <v>72</v>
      </c>
      <c r="C85" s="55">
        <f>'Ref. ACS-5-YR'!I569</f>
        <v>9.6256684491978606E-2</v>
      </c>
      <c r="D85" s="16">
        <f>'Ref. ACS-5-YR'!R569</f>
        <v>7544</v>
      </c>
      <c r="E85" s="55">
        <f>'Ref. ACS-5-YR'!S569</f>
        <v>0.23799999999999999</v>
      </c>
      <c r="F85" s="16">
        <f>'Ref. ACS-5-YR'!AB569</f>
        <v>172587</v>
      </c>
      <c r="G85" s="55">
        <f>'Ref. ACS-5-YR'!AC569</f>
        <v>0.151</v>
      </c>
      <c r="I85" s="37"/>
    </row>
    <row r="86" spans="1:9" x14ac:dyDescent="0.3">
      <c r="A86" s="13" t="s">
        <v>1490</v>
      </c>
      <c r="B86" s="16">
        <f>'Ref. ACS-5-YR'!H613</f>
        <v>32</v>
      </c>
      <c r="C86" s="55">
        <f>'Ref. ACS-5-YR'!I613</f>
        <v>0.11347517730496454</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803</v>
      </c>
      <c r="C87" s="55">
        <f>'Ref. ACS-5-YR'!I701</f>
        <v>0.17824639289678135</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5" t="s">
        <v>2504</v>
      </c>
    </row>
    <row r="96" spans="1:9" x14ac:dyDescent="0.3">
      <c r="I96"/>
    </row>
    <row r="97" spans="1:9" x14ac:dyDescent="0.3">
      <c r="A97" s="1"/>
      <c r="H97" s="275"/>
      <c r="I97"/>
    </row>
    <row r="98" spans="1:9" x14ac:dyDescent="0.3">
      <c r="A98" s="228" t="s">
        <v>1492</v>
      </c>
      <c r="H98" s="275"/>
      <c r="I98" s="62" t="str">
        <f>_xlfn.CONCAT(B3," Worker Population for Workplace Geography Over Time (2010 to 2020)")</f>
        <v>City of Selma Worker Population for Workplace Geography Over Time (2010 to 2020)</v>
      </c>
    </row>
    <row r="99" spans="1:9" x14ac:dyDescent="0.3">
      <c r="A99" s="58" t="s">
        <v>188</v>
      </c>
      <c r="B99" s="61">
        <v>2010</v>
      </c>
      <c r="C99" s="61">
        <v>2015</v>
      </c>
      <c r="D99" s="61">
        <v>2020</v>
      </c>
      <c r="H99" s="275"/>
      <c r="I99"/>
    </row>
    <row r="100" spans="1:9" x14ac:dyDescent="0.3">
      <c r="A100" s="13" t="str">
        <f>B3</f>
        <v>City of Selma</v>
      </c>
      <c r="B100" s="16">
        <f>'Ref. ACS-5-YR Add.'!B28</f>
        <v>6578</v>
      </c>
      <c r="C100" s="16">
        <f>'Ref. ACS-5-YR Add.'!E28</f>
        <v>6757</v>
      </c>
      <c r="D100" s="16">
        <f>'Ref. ACS-5-YR Add.'!H28</f>
        <v>6415</v>
      </c>
      <c r="H100" s="275"/>
      <c r="I100"/>
    </row>
    <row r="101" spans="1:9" x14ac:dyDescent="0.3">
      <c r="A101" s="13" t="str">
        <f>_xlfn.CONCAT(A100," Percent Change")</f>
        <v>City of Selma Percent Change</v>
      </c>
      <c r="B101" s="16"/>
      <c r="C101" s="5">
        <f>(C100-B100)/B100</f>
        <v>2.7211918516266344E-2</v>
      </c>
      <c r="D101" s="5">
        <f>(D100-C100)/C100</f>
        <v>-5.0614177889595977E-2</v>
      </c>
      <c r="H101" s="275"/>
      <c r="I101"/>
    </row>
    <row r="102" spans="1:9" x14ac:dyDescent="0.3">
      <c r="A102" s="13" t="str">
        <f>B4</f>
        <v>Fresno County</v>
      </c>
      <c r="B102" s="16">
        <f>'Ref. ACS-5-YR Add.'!L28</f>
        <v>355829</v>
      </c>
      <c r="C102" s="16">
        <f>'Ref. ACS-5-YR Add.'!O28</f>
        <v>361256</v>
      </c>
      <c r="D102" s="16">
        <f>'Ref. ACS-5-YR Add.'!R28</f>
        <v>398924</v>
      </c>
      <c r="H102" s="275"/>
      <c r="I102"/>
    </row>
    <row r="103" spans="1:9" x14ac:dyDescent="0.3">
      <c r="A103" s="13" t="str">
        <f>_xlfn.CONCAT(A102," Percent Change")</f>
        <v>Fresno County Percent Change</v>
      </c>
      <c r="B103" s="16"/>
      <c r="C103" s="5">
        <f>(C102-B102)/B102</f>
        <v>1.5251707983329071E-2</v>
      </c>
      <c r="D103" s="5">
        <f>(D102-C102)/C102</f>
        <v>0.10426954846424696</v>
      </c>
      <c r="H103" s="275"/>
      <c r="I103"/>
    </row>
    <row r="104" spans="1:9" x14ac:dyDescent="0.3">
      <c r="A104" s="13" t="s">
        <v>189</v>
      </c>
      <c r="B104" s="16">
        <f>'Ref. ACS-5-YR Add.'!V28</f>
        <v>16272337</v>
      </c>
      <c r="C104" s="16">
        <f>'Ref. ACS-5-YR Add.'!Y28</f>
        <v>16864403</v>
      </c>
      <c r="D104" s="16">
        <f>'Ref. ACS-5-YR Add.'!AB28</f>
        <v>18246043</v>
      </c>
      <c r="H104" s="275"/>
      <c r="I104"/>
    </row>
    <row r="105" spans="1:9" x14ac:dyDescent="0.3">
      <c r="A105" s="13" t="str">
        <f>_xlfn.CONCAT(A104," Percent Change")</f>
        <v>California Percent Change</v>
      </c>
      <c r="B105" s="16"/>
      <c r="C105" s="5">
        <f>(C104-B104)/B104</f>
        <v>3.6384816759879049E-2</v>
      </c>
      <c r="D105" s="5">
        <f>(D104-C104)/C104</f>
        <v>8.1926410321195478E-2</v>
      </c>
      <c r="H105" s="275"/>
      <c r="I105"/>
    </row>
    <row r="106" spans="1:9" x14ac:dyDescent="0.3">
      <c r="A106" t="s">
        <v>1493</v>
      </c>
      <c r="H106" s="275"/>
      <c r="I106"/>
    </row>
    <row r="107" spans="1:9" x14ac:dyDescent="0.3">
      <c r="H107" s="275"/>
      <c r="I107"/>
    </row>
    <row r="108" spans="1:9" x14ac:dyDescent="0.3">
      <c r="H108" s="275"/>
      <c r="I108"/>
    </row>
    <row r="109" spans="1:9" x14ac:dyDescent="0.3">
      <c r="H109" s="275"/>
      <c r="I109"/>
    </row>
    <row r="110" spans="1:9" x14ac:dyDescent="0.3">
      <c r="H110" s="275"/>
      <c r="I110"/>
    </row>
    <row r="111" spans="1:9" x14ac:dyDescent="0.3">
      <c r="H111" s="275"/>
      <c r="I111" s="37" t="str">
        <f>A106</f>
        <v>Source: U.S. Census Bureau, ACS 06-10, 11-15, 16-20 (5-year Estimates), Table B08604.</v>
      </c>
    </row>
    <row r="112" spans="1:9" x14ac:dyDescent="0.3">
      <c r="H112" s="275"/>
      <c r="I112"/>
    </row>
    <row r="113" spans="1:9" x14ac:dyDescent="0.3">
      <c r="H113" s="275"/>
      <c r="I113" s="62" t="str">
        <f>_xlfn.CONCAT(B4," Worker Population for Workplace Geography Over Time (2010 to 2020)")</f>
        <v>Fresno County Worker Population for Workplace Geography Over Time (2010 to 2020)</v>
      </c>
    </row>
    <row r="114" spans="1:9" x14ac:dyDescent="0.3">
      <c r="H114" s="275"/>
      <c r="I114"/>
    </row>
    <row r="115" spans="1:9" x14ac:dyDescent="0.3">
      <c r="H115" s="275"/>
      <c r="I115"/>
    </row>
    <row r="116" spans="1:9" x14ac:dyDescent="0.3">
      <c r="H116" s="275"/>
      <c r="I116"/>
    </row>
    <row r="117" spans="1:9" x14ac:dyDescent="0.3">
      <c r="H117" s="275"/>
      <c r="I117"/>
    </row>
    <row r="118" spans="1:9" x14ac:dyDescent="0.3">
      <c r="H118" s="275"/>
      <c r="I118"/>
    </row>
    <row r="119" spans="1:9" x14ac:dyDescent="0.3">
      <c r="H119" s="275"/>
      <c r="I119"/>
    </row>
    <row r="120" spans="1:9" x14ac:dyDescent="0.3">
      <c r="H120" s="275"/>
      <c r="I120"/>
    </row>
    <row r="121" spans="1:9" x14ac:dyDescent="0.3">
      <c r="H121" s="275"/>
      <c r="I121"/>
    </row>
    <row r="122" spans="1:9" x14ac:dyDescent="0.3">
      <c r="H122" s="275"/>
      <c r="I122"/>
    </row>
    <row r="123" spans="1:9" x14ac:dyDescent="0.3">
      <c r="I123"/>
    </row>
    <row r="124" spans="1:9" x14ac:dyDescent="0.3">
      <c r="H124" s="284"/>
      <c r="I124"/>
    </row>
    <row r="125" spans="1:9" x14ac:dyDescent="0.3">
      <c r="I125"/>
    </row>
    <row r="126" spans="1:9" x14ac:dyDescent="0.3">
      <c r="H126" s="285"/>
      <c r="I126" t="str">
        <f>A106</f>
        <v>Source: U.S. Census Bureau, ACS 06-10, 11-15, 16-20 (5-year Estimates), Table B08604.</v>
      </c>
    </row>
    <row r="127" spans="1:9" x14ac:dyDescent="0.3">
      <c r="H127" s="275"/>
      <c r="I127"/>
    </row>
    <row r="128" spans="1:9" x14ac:dyDescent="0.3">
      <c r="A128" s="1" t="s">
        <v>1494</v>
      </c>
      <c r="H128" s="275"/>
      <c r="I128" s="62" t="s">
        <v>1495</v>
      </c>
    </row>
    <row r="129" spans="1:9" ht="28.8" x14ac:dyDescent="0.3">
      <c r="A129" s="58" t="s">
        <v>188</v>
      </c>
      <c r="B129" s="61" t="str">
        <f>B3</f>
        <v>City of Selma</v>
      </c>
      <c r="C129" s="61" t="str">
        <f>B4</f>
        <v>Fresno County</v>
      </c>
      <c r="D129" s="61" t="s">
        <v>1461</v>
      </c>
      <c r="E129" s="61" t="s">
        <v>189</v>
      </c>
      <c r="F129" s="61" t="s">
        <v>1462</v>
      </c>
      <c r="H129" s="275"/>
      <c r="I129" s="37"/>
    </row>
    <row r="130" spans="1:9" x14ac:dyDescent="0.3">
      <c r="A130" s="70" t="s">
        <v>1494</v>
      </c>
      <c r="B130" s="64">
        <f>'Ref. ACS-5-YR'!H920</f>
        <v>0.43859999999999999</v>
      </c>
      <c r="C130" s="64">
        <f>'Ref. ACS-5-YR'!R920</f>
        <v>0.48</v>
      </c>
      <c r="D130" s="55">
        <f>B130/C130</f>
        <v>0.91375000000000006</v>
      </c>
      <c r="E130" s="64">
        <f>'Ref. ACS-5-YR'!AB920</f>
        <v>0.49</v>
      </c>
      <c r="F130" s="55">
        <f>B130/E130</f>
        <v>0.89510204081632649</v>
      </c>
      <c r="H130" s="275"/>
      <c r="I130" s="37"/>
    </row>
    <row r="131" spans="1:9" x14ac:dyDescent="0.3">
      <c r="A131" s="354" t="s">
        <v>1496</v>
      </c>
      <c r="B131" s="354"/>
      <c r="H131" s="275"/>
      <c r="I131" s="37"/>
    </row>
    <row r="132" spans="1:9" x14ac:dyDescent="0.3">
      <c r="H132" s="275"/>
      <c r="I132" s="37"/>
    </row>
    <row r="133" spans="1:9" x14ac:dyDescent="0.3">
      <c r="A133" s="1" t="s">
        <v>1497</v>
      </c>
      <c r="H133" s="275"/>
      <c r="I133" s="37"/>
    </row>
    <row r="134" spans="1:9" x14ac:dyDescent="0.3">
      <c r="A134" s="48"/>
      <c r="B134" s="80">
        <v>2010</v>
      </c>
      <c r="C134" s="80">
        <v>2015</v>
      </c>
      <c r="D134" s="80">
        <v>2020</v>
      </c>
      <c r="H134" s="275"/>
      <c r="I134" s="37"/>
    </row>
    <row r="135" spans="1:9" x14ac:dyDescent="0.3">
      <c r="A135" s="70" t="s">
        <v>1494</v>
      </c>
      <c r="B135" s="11">
        <f>'Ref. ACS-5-YR'!B920</f>
        <v>0.39700000000000002</v>
      </c>
      <c r="C135" s="11">
        <f>'Ref. ACS-5-YR'!E920</f>
        <v>0.4027</v>
      </c>
      <c r="D135" s="74">
        <f>'Ref. ACS-5-YR'!H920</f>
        <v>0.43859999999999999</v>
      </c>
      <c r="H135" s="275"/>
      <c r="I135" s="37"/>
    </row>
    <row r="136" spans="1:9" x14ac:dyDescent="0.3">
      <c r="A136" s="70" t="s">
        <v>193</v>
      </c>
      <c r="B136" s="11"/>
      <c r="C136" s="5">
        <f>(C135-B135)/B135</f>
        <v>1.4357682619647311E-2</v>
      </c>
      <c r="D136" s="5">
        <f>(D135-C135)/C135</f>
        <v>8.9148249317109476E-2</v>
      </c>
      <c r="H136" s="275"/>
      <c r="I136" s="37"/>
    </row>
    <row r="137" spans="1:9" x14ac:dyDescent="0.3">
      <c r="A137" t="s">
        <v>1498</v>
      </c>
      <c r="H137" s="275"/>
      <c r="I137"/>
    </row>
    <row r="138" spans="1:9" x14ac:dyDescent="0.3">
      <c r="H138" s="275"/>
      <c r="I138" s="37"/>
    </row>
    <row r="139" spans="1:9" x14ac:dyDescent="0.3">
      <c r="B139" s="2"/>
      <c r="H139" s="275"/>
      <c r="I139"/>
    </row>
    <row r="140" spans="1:9" x14ac:dyDescent="0.3">
      <c r="B140" s="2"/>
      <c r="H140" s="275"/>
      <c r="I140" t="str">
        <f>A137</f>
        <v>Source: U.S. Census Bureau, ACS 06-10, 11-15, 16-20 (5-year Estimates), Table B19083</v>
      </c>
    </row>
    <row r="141" spans="1:9" x14ac:dyDescent="0.3">
      <c r="B141" s="2"/>
      <c r="H141" s="275"/>
      <c r="I141"/>
    </row>
    <row r="142" spans="1:9" x14ac:dyDescent="0.3">
      <c r="A142" s="1" t="s">
        <v>1499</v>
      </c>
      <c r="C142" t="s">
        <v>195</v>
      </c>
      <c r="E142" t="s">
        <v>195</v>
      </c>
      <c r="G142" t="s">
        <v>195</v>
      </c>
      <c r="I142" s="62" t="s">
        <v>1500</v>
      </c>
    </row>
    <row r="143" spans="1:9" ht="28.95" customHeight="1" x14ac:dyDescent="0.3">
      <c r="A143" s="48" t="s">
        <v>188</v>
      </c>
      <c r="B143" s="51" t="str">
        <f>B3</f>
        <v>City of Selma</v>
      </c>
      <c r="C143" s="51" t="str">
        <f>B3</f>
        <v>City of Selma</v>
      </c>
      <c r="D143" s="51" t="str">
        <f>B4</f>
        <v>Fresno County</v>
      </c>
      <c r="E143" s="51" t="str">
        <f>B4</f>
        <v>Fresno County</v>
      </c>
      <c r="F143" s="51" t="s">
        <v>189</v>
      </c>
      <c r="G143" s="51" t="s">
        <v>189</v>
      </c>
      <c r="I143" s="37"/>
    </row>
    <row r="144" spans="1:9" x14ac:dyDescent="0.3">
      <c r="A144" s="13" t="s">
        <v>196</v>
      </c>
      <c r="B144" s="16">
        <f>'Ref. ACS-5-YR'!H106</f>
        <v>9511</v>
      </c>
      <c r="C144" s="55"/>
      <c r="D144" s="16">
        <f>'Ref. ACS-5-YR'!R106</f>
        <v>397002</v>
      </c>
      <c r="E144" s="55"/>
      <c r="F144" s="16">
        <f>'Ref. ACS-5-YR'!AB106</f>
        <v>18239892</v>
      </c>
      <c r="G144" s="55"/>
      <c r="I144" s="37"/>
    </row>
    <row r="145" spans="1:9" x14ac:dyDescent="0.3">
      <c r="A145" s="13" t="s">
        <v>1501</v>
      </c>
      <c r="B145" s="16">
        <f>'Ref. ACS-5-YR'!H107</f>
        <v>8653</v>
      </c>
      <c r="C145" s="55">
        <f>'Ref. ACS-5-YR'!I107</f>
        <v>0.90978866575544104</v>
      </c>
      <c r="D145" s="16">
        <f>'Ref. ACS-5-YR'!R107</f>
        <v>358275</v>
      </c>
      <c r="E145" s="55">
        <f>'Ref. ACS-5-YR'!S107</f>
        <v>0.90200000000000002</v>
      </c>
      <c r="F145" s="16">
        <f>'Ref. ACS-5-YR'!AB107</f>
        <v>14963132</v>
      </c>
      <c r="G145" s="55">
        <f>'Ref. ACS-5-YR'!AC107</f>
        <v>0.82</v>
      </c>
      <c r="H145" s="271"/>
      <c r="I145" s="37"/>
    </row>
    <row r="146" spans="1:9" x14ac:dyDescent="0.3">
      <c r="A146" s="7" t="s">
        <v>1502</v>
      </c>
      <c r="B146" s="16">
        <f>'Ref. ACS-5-YR'!H108</f>
        <v>7819</v>
      </c>
      <c r="C146" s="55">
        <f>'Ref. ACS-5-YR'!I108</f>
        <v>0.82210072547576485</v>
      </c>
      <c r="D146" s="16">
        <f>'Ref. ACS-5-YR'!R108</f>
        <v>310969</v>
      </c>
      <c r="E146" s="55">
        <f>'Ref. ACS-5-YR'!S108</f>
        <v>0.78300000000000003</v>
      </c>
      <c r="F146" s="16">
        <f>'Ref. ACS-5-YR'!AB108</f>
        <v>13146038</v>
      </c>
      <c r="G146" s="55">
        <f>'Ref. ACS-5-YR'!AC108</f>
        <v>0.72099999999999997</v>
      </c>
      <c r="H146" s="275"/>
      <c r="I146" s="37"/>
    </row>
    <row r="147" spans="1:9" x14ac:dyDescent="0.3">
      <c r="A147" s="7" t="s">
        <v>1503</v>
      </c>
      <c r="B147" s="16">
        <f>'Ref. ACS-5-YR'!H109</f>
        <v>834</v>
      </c>
      <c r="C147" s="55">
        <f>'Ref. ACS-5-YR'!I109</f>
        <v>8.7687940279676163E-2</v>
      </c>
      <c r="D147" s="16">
        <f>'Ref. ACS-5-YR'!R109</f>
        <v>47306</v>
      </c>
      <c r="E147" s="55">
        <f>'Ref. ACS-5-YR'!S109</f>
        <v>0.11899999999999999</v>
      </c>
      <c r="F147" s="16">
        <f>'Ref. ACS-5-YR'!AB109</f>
        <v>1817094</v>
      </c>
      <c r="G147" s="55">
        <f>'Ref. ACS-5-YR'!AC109</f>
        <v>0.1</v>
      </c>
      <c r="H147" s="275"/>
      <c r="I147" s="37"/>
    </row>
    <row r="148" spans="1:9" x14ac:dyDescent="0.3">
      <c r="A148" s="13" t="s">
        <v>1504</v>
      </c>
      <c r="B148" s="16">
        <f>'Ref. ACS-5-YR'!H110</f>
        <v>571</v>
      </c>
      <c r="C148" s="55">
        <f>'Ref. ACS-5-YR'!I110</f>
        <v>6.0035748081169175E-2</v>
      </c>
      <c r="D148" s="16">
        <f>'Ref. ACS-5-YR'!R110</f>
        <v>31535</v>
      </c>
      <c r="E148" s="55">
        <f>'Ref. ACS-5-YR'!S110</f>
        <v>7.9000000000000001E-2</v>
      </c>
      <c r="F148" s="16">
        <f>'Ref. ACS-5-YR'!AB110</f>
        <v>1325863</v>
      </c>
      <c r="G148" s="55">
        <f>'Ref. ACS-5-YR'!AC110</f>
        <v>7.2999999999999995E-2</v>
      </c>
      <c r="H148" s="275"/>
      <c r="I148" s="37"/>
    </row>
    <row r="149" spans="1:9" x14ac:dyDescent="0.3">
      <c r="A149" s="13" t="s">
        <v>1505</v>
      </c>
      <c r="B149" s="16">
        <f>'Ref. ACS-5-YR'!H111</f>
        <v>66</v>
      </c>
      <c r="C149" s="55">
        <f>'Ref. ACS-5-YR'!I111</f>
        <v>6.9393334034276105E-3</v>
      </c>
      <c r="D149" s="16">
        <f>'Ref. ACS-5-YR'!R111</f>
        <v>7802</v>
      </c>
      <c r="E149" s="55">
        <f>'Ref. ACS-5-YR'!S111</f>
        <v>0.02</v>
      </c>
      <c r="F149" s="16">
        <f>'Ref. ACS-5-YR'!AB111</f>
        <v>284797</v>
      </c>
      <c r="G149" s="55">
        <f>'Ref. ACS-5-YR'!AC111</f>
        <v>1.6E-2</v>
      </c>
      <c r="H149" s="275"/>
      <c r="I149" s="37"/>
    </row>
    <row r="150" spans="1:9" x14ac:dyDescent="0.3">
      <c r="A150" s="13" t="s">
        <v>1506</v>
      </c>
      <c r="B150" s="16">
        <f>'Ref. ACS-5-YR'!H112</f>
        <v>84</v>
      </c>
      <c r="C150" s="55">
        <f>'Ref. ACS-5-YR'!I112</f>
        <v>8.8318788770896852E-3</v>
      </c>
      <c r="D150" s="16">
        <f>'Ref. ACS-5-YR'!R112</f>
        <v>4295</v>
      </c>
      <c r="E150" s="55">
        <f>'Ref. ACS-5-YR'!S112</f>
        <v>1.0999999999999999E-2</v>
      </c>
      <c r="F150" s="16">
        <f>'Ref. ACS-5-YR'!AB112</f>
        <v>111224</v>
      </c>
      <c r="G150" s="55">
        <f>'Ref. ACS-5-YR'!AC112</f>
        <v>6.0000000000000001E-3</v>
      </c>
      <c r="H150" s="275"/>
      <c r="I150" s="37"/>
    </row>
    <row r="151" spans="1:9" x14ac:dyDescent="0.3">
      <c r="A151" s="13" t="s">
        <v>1507</v>
      </c>
      <c r="B151" s="16">
        <f>'Ref. ACS-5-YR'!H113</f>
        <v>0</v>
      </c>
      <c r="C151" s="55">
        <f>'Ref. ACS-5-YR'!I113</f>
        <v>0</v>
      </c>
      <c r="D151" s="16">
        <f>'Ref. ACS-5-YR'!R113</f>
        <v>2070</v>
      </c>
      <c r="E151" s="55">
        <f>'Ref. ACS-5-YR'!S113</f>
        <v>5.0000000000000001E-3</v>
      </c>
      <c r="F151" s="16">
        <f>'Ref. ACS-5-YR'!AB113</f>
        <v>60986</v>
      </c>
      <c r="G151" s="55">
        <f>'Ref. ACS-5-YR'!AC113</f>
        <v>3.0000000000000001E-3</v>
      </c>
      <c r="H151" s="275"/>
      <c r="I151" s="37"/>
    </row>
    <row r="152" spans="1:9" x14ac:dyDescent="0.3">
      <c r="A152" s="13" t="s">
        <v>1508</v>
      </c>
      <c r="B152" s="16">
        <f>'Ref. ACS-5-YR'!H114</f>
        <v>113</v>
      </c>
      <c r="C152" s="55">
        <f>'Ref. ACS-5-YR'!I114</f>
        <v>1.1880979917989696E-2</v>
      </c>
      <c r="D152" s="16">
        <f>'Ref. ACS-5-YR'!R114</f>
        <v>1604</v>
      </c>
      <c r="E152" s="55">
        <f>'Ref. ACS-5-YR'!S114</f>
        <v>4.0000000000000001E-3</v>
      </c>
      <c r="F152" s="16">
        <f>'Ref. ACS-5-YR'!AB114</f>
        <v>34224</v>
      </c>
      <c r="G152" s="55">
        <f>'Ref. ACS-5-YR'!AC114</f>
        <v>2E-3</v>
      </c>
      <c r="H152" s="275"/>
      <c r="I152" s="37"/>
    </row>
    <row r="153" spans="1:9" x14ac:dyDescent="0.3">
      <c r="A153" s="7" t="s">
        <v>1509</v>
      </c>
      <c r="B153" s="16">
        <f>'Ref. ACS-5-YR'!H115</f>
        <v>66</v>
      </c>
      <c r="C153" s="55">
        <f>'Ref. ACS-5-YR'!I115</f>
        <v>6.9393334034276105E-3</v>
      </c>
      <c r="D153" s="16">
        <f>'Ref. ACS-5-YR'!R115</f>
        <v>3740</v>
      </c>
      <c r="E153" s="55">
        <f>'Ref. ACS-5-YR'!S115</f>
        <v>8.9999999999999993E-3</v>
      </c>
      <c r="F153" s="16">
        <f>'Ref. ACS-5-YR'!AB115</f>
        <v>843498</v>
      </c>
      <c r="G153" s="55">
        <f>'Ref. ACS-5-YR'!AC115</f>
        <v>4.5999999999999999E-2</v>
      </c>
      <c r="H153" s="275"/>
      <c r="I153" s="37"/>
    </row>
    <row r="154" spans="1:9" x14ac:dyDescent="0.3">
      <c r="A154" s="13" t="s">
        <v>1510</v>
      </c>
      <c r="B154" s="16">
        <f>'Ref. ACS-5-YR'!H116</f>
        <v>66</v>
      </c>
      <c r="C154" s="55">
        <f>'Ref. ACS-5-YR'!I116</f>
        <v>6.9393334034276105E-3</v>
      </c>
      <c r="D154" s="16">
        <f>'Ref. ACS-5-YR'!R116</f>
        <v>3534</v>
      </c>
      <c r="E154" s="55">
        <f>'Ref. ACS-5-YR'!S116</f>
        <v>8.9999999999999993E-3</v>
      </c>
      <c r="F154" s="16">
        <f>'Ref. ACS-5-YR'!AB116</f>
        <v>525023</v>
      </c>
      <c r="G154" s="55">
        <f>'Ref. ACS-5-YR'!AC116</f>
        <v>2.9000000000000001E-2</v>
      </c>
      <c r="H154" s="275"/>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75"/>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75"/>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75"/>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75"/>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32</v>
      </c>
      <c r="C160" s="55">
        <f>'Ref. ACS-5-YR'!I122</f>
        <v>3.3645252865103564E-3</v>
      </c>
      <c r="D160" s="16">
        <f>'Ref. ACS-5-YR'!R122</f>
        <v>625</v>
      </c>
      <c r="E160" s="55">
        <f>'Ref. ACS-5-YR'!S122</f>
        <v>2E-3</v>
      </c>
      <c r="F160" s="16">
        <f>'Ref. ACS-5-YR'!AB122</f>
        <v>52947</v>
      </c>
      <c r="G160" s="55">
        <f>'Ref. ACS-5-YR'!AC122</f>
        <v>3.0000000000000001E-3</v>
      </c>
      <c r="I160" s="37"/>
    </row>
    <row r="161" spans="1:9" x14ac:dyDescent="0.3">
      <c r="A161" s="13" t="s">
        <v>1517</v>
      </c>
      <c r="B161" s="16">
        <f>'Ref. ACS-5-YR'!H123</f>
        <v>267</v>
      </c>
      <c r="C161" s="55">
        <f>'Ref. ACS-5-YR'!I123</f>
        <v>2.8072757859320785E-2</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39</v>
      </c>
      <c r="C162" s="55">
        <f>'Ref. ACS-5-YR'!I124</f>
        <v>4.1005151929344973E-3</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306</v>
      </c>
      <c r="C163" s="55">
        <f t="shared" ref="C163:G163" si="1">C161+C162</f>
        <v>3.2173273052255286E-2</v>
      </c>
      <c r="D163" s="16">
        <f t="shared" si="1"/>
        <v>7747</v>
      </c>
      <c r="E163" s="55">
        <f t="shared" si="1"/>
        <v>1.9E-2</v>
      </c>
      <c r="F163" s="16">
        <f t="shared" si="1"/>
        <v>615649</v>
      </c>
      <c r="G163" s="55">
        <f t="shared" si="1"/>
        <v>3.3000000000000002E-2</v>
      </c>
      <c r="I163"/>
    </row>
    <row r="164" spans="1:9" x14ac:dyDescent="0.3">
      <c r="A164" s="13" t="s">
        <v>1520</v>
      </c>
      <c r="B164" s="16">
        <f>'Ref. ACS-5-YR'!H125</f>
        <v>230</v>
      </c>
      <c r="C164" s="55">
        <f>'Ref. ACS-5-YR'!I125</f>
        <v>2.4182525496793186E-2</v>
      </c>
      <c r="D164" s="16">
        <f>'Ref. ACS-5-YR'!R125</f>
        <v>3998</v>
      </c>
      <c r="E164" s="55">
        <f>'Ref. ACS-5-YR'!S125</f>
        <v>0.01</v>
      </c>
      <c r="F164" s="16">
        <f>'Ref. ACS-5-YR'!AB125</f>
        <v>198331</v>
      </c>
      <c r="G164" s="55">
        <f>'Ref. ACS-5-YR'!AC125</f>
        <v>1.0999999999999999E-2</v>
      </c>
      <c r="I164"/>
    </row>
    <row r="165" spans="1:9" x14ac:dyDescent="0.3">
      <c r="A165" s="7" t="s">
        <v>1521</v>
      </c>
      <c r="B165" s="16">
        <f>B164+B160+B159</f>
        <v>262</v>
      </c>
      <c r="C165" s="55">
        <f t="shared" ref="C165:G165" si="2">C164+C160+C159</f>
        <v>2.7547050783303544E-2</v>
      </c>
      <c r="D165" s="16">
        <f t="shared" si="2"/>
        <v>4874</v>
      </c>
      <c r="E165" s="55">
        <f t="shared" si="2"/>
        <v>1.3000000000000001E-2</v>
      </c>
      <c r="F165" s="16">
        <f t="shared" si="2"/>
        <v>287916</v>
      </c>
      <c r="G165" s="55">
        <f t="shared" si="2"/>
        <v>1.6E-2</v>
      </c>
      <c r="I165"/>
    </row>
    <row r="166" spans="1:9" x14ac:dyDescent="0.3">
      <c r="A166" s="7" t="s">
        <v>1522</v>
      </c>
      <c r="B166" s="16">
        <f>'Ref. ACS-5-YR'!H126</f>
        <v>224</v>
      </c>
      <c r="C166" s="55">
        <f>'Ref. ACS-5-YR'!I126</f>
        <v>2.3551677005572494E-2</v>
      </c>
      <c r="D166" s="16">
        <f>'Ref. ACS-5-YR'!R126</f>
        <v>22366</v>
      </c>
      <c r="E166" s="55">
        <f>'Ref. ACS-5-YR'!S126</f>
        <v>5.6000000000000001E-2</v>
      </c>
      <c r="F166" s="16">
        <f>'Ref. ACS-5-YR'!AB126</f>
        <v>1529697</v>
      </c>
      <c r="G166" s="55">
        <f>'Ref. ACS-5-YR'!AC126</f>
        <v>8.4000000000000005E-2</v>
      </c>
      <c r="I166"/>
    </row>
    <row r="167" spans="1:9" x14ac:dyDescent="0.3">
      <c r="A167" s="354" t="s">
        <v>1523</v>
      </c>
      <c r="B167" s="354"/>
      <c r="C167" s="354"/>
      <c r="D167" s="354"/>
      <c r="E167" s="354"/>
      <c r="F167" s="354"/>
      <c r="G167" s="354"/>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2" t="s">
        <v>2507</v>
      </c>
    </row>
    <row r="170" spans="1:9" ht="28.2" customHeight="1" x14ac:dyDescent="0.3">
      <c r="A170" s="48" t="s">
        <v>188</v>
      </c>
      <c r="B170" s="51" t="str">
        <f>B3</f>
        <v>City of Selma</v>
      </c>
      <c r="C170" s="51" t="str">
        <f>B3</f>
        <v>City of Selma</v>
      </c>
      <c r="D170" s="51" t="str">
        <f>B4</f>
        <v>Fresno County</v>
      </c>
      <c r="E170" s="51" t="str">
        <f>B4</f>
        <v>Fresno County</v>
      </c>
      <c r="F170" s="51" t="s">
        <v>189</v>
      </c>
      <c r="G170" s="51" t="s">
        <v>189</v>
      </c>
      <c r="I170" s="37"/>
    </row>
    <row r="171" spans="1:9" x14ac:dyDescent="0.3">
      <c r="A171" s="13" t="s">
        <v>196</v>
      </c>
      <c r="B171" s="16">
        <f>'Ref. ACS-5-YR'!H130</f>
        <v>9287</v>
      </c>
      <c r="C171" s="55"/>
      <c r="D171" s="16">
        <f>'Ref. ACS-5-YR'!R130</f>
        <v>374636</v>
      </c>
      <c r="E171" s="55"/>
      <c r="F171" s="16">
        <f>'Ref. ACS-5-YR'!AB130</f>
        <v>16710195</v>
      </c>
      <c r="G171" s="55"/>
      <c r="I171" s="37"/>
    </row>
    <row r="172" spans="1:9" x14ac:dyDescent="0.3">
      <c r="A172" s="7" t="s">
        <v>1525</v>
      </c>
      <c r="B172" s="119">
        <f>SUM(B173:B175)</f>
        <v>2482</v>
      </c>
      <c r="C172" s="120">
        <f t="shared" ref="C172:G172" si="3">SUM(C173:C175)</f>
        <v>0.26725530311187684</v>
      </c>
      <c r="D172" s="119">
        <f t="shared" si="3"/>
        <v>100108</v>
      </c>
      <c r="E172" s="120">
        <f t="shared" si="3"/>
        <v>0.26700000000000002</v>
      </c>
      <c r="F172" s="119">
        <f t="shared" si="3"/>
        <v>3557264</v>
      </c>
      <c r="G172" s="120">
        <f t="shared" si="3"/>
        <v>0.21299999999999999</v>
      </c>
      <c r="I172" s="37"/>
    </row>
    <row r="173" spans="1:9" x14ac:dyDescent="0.3">
      <c r="A173" s="13" t="s">
        <v>1526</v>
      </c>
      <c r="B173" s="16">
        <f>'Ref. ACS-5-YR'!H131</f>
        <v>271</v>
      </c>
      <c r="C173" s="55">
        <f>'Ref. ACS-5-YR'!I131</f>
        <v>2.9180574997308063E-2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998</v>
      </c>
      <c r="C174" s="55">
        <f>'Ref. ACS-5-YR'!I132</f>
        <v>0.10746204371702379</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1213</v>
      </c>
      <c r="C175" s="55">
        <f>'Ref. ACS-5-YR'!I133</f>
        <v>0.13061268439754495</v>
      </c>
      <c r="D175" s="16">
        <f>'Ref. ACS-5-YR'!R133</f>
        <v>52284</v>
      </c>
      <c r="E175" s="55">
        <f>'Ref. ACS-5-YR'!S133</f>
        <v>0.14000000000000001</v>
      </c>
      <c r="F175" s="16">
        <f>'Ref. ACS-5-YR'!AB133</f>
        <v>2024473</v>
      </c>
      <c r="G175" s="55">
        <f>'Ref. ACS-5-YR'!AC133</f>
        <v>0.121</v>
      </c>
      <c r="I175" s="37"/>
    </row>
    <row r="176" spans="1:9" x14ac:dyDescent="0.3">
      <c r="A176" s="7" t="s">
        <v>1529</v>
      </c>
      <c r="B176" s="119">
        <f>SUM(B177:B179)</f>
        <v>3844</v>
      </c>
      <c r="C176" s="120">
        <f t="shared" ref="C176:G176" si="4">SUM(C177:C179)</f>
        <v>0.41391191988801546</v>
      </c>
      <c r="D176" s="119">
        <f t="shared" si="4"/>
        <v>173431</v>
      </c>
      <c r="E176" s="120">
        <f t="shared" si="4"/>
        <v>0.46300000000000002</v>
      </c>
      <c r="F176" s="119">
        <f t="shared" si="4"/>
        <v>5816131</v>
      </c>
      <c r="G176" s="120">
        <f t="shared" si="4"/>
        <v>0.34800000000000003</v>
      </c>
      <c r="I176" s="37"/>
    </row>
    <row r="177" spans="1:9" x14ac:dyDescent="0.3">
      <c r="A177" s="13" t="s">
        <v>1530</v>
      </c>
      <c r="B177" s="16">
        <f>'Ref. ACS-5-YR'!H134</f>
        <v>1759</v>
      </c>
      <c r="C177" s="55">
        <f>'Ref. ACS-5-YR'!I134</f>
        <v>0.18940454398621728</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1338</v>
      </c>
      <c r="C178" s="55">
        <f>'Ref. ACS-5-YR'!I135</f>
        <v>0.14407235921180145</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747</v>
      </c>
      <c r="C179" s="55">
        <f>'Ref. ACS-5-YR'!I136</f>
        <v>8.0435016689996766E-2</v>
      </c>
      <c r="D179" s="16">
        <f>'Ref. ACS-5-YR'!R136</f>
        <v>27008</v>
      </c>
      <c r="E179" s="55">
        <f>'Ref. ACS-5-YR'!S136</f>
        <v>7.1999999999999995E-2</v>
      </c>
      <c r="F179" s="16">
        <f>'Ref. ACS-5-YR'!AB136</f>
        <v>1020417</v>
      </c>
      <c r="G179" s="55">
        <f>'Ref. ACS-5-YR'!AC136</f>
        <v>6.0999999999999999E-2</v>
      </c>
      <c r="I179" s="37"/>
    </row>
    <row r="180" spans="1:9" x14ac:dyDescent="0.3">
      <c r="A180" s="7" t="s">
        <v>1533</v>
      </c>
      <c r="B180" s="119">
        <f>SUM(B181:B184)</f>
        <v>2599</v>
      </c>
      <c r="C180" s="120">
        <f t="shared" ref="C180:G180" si="5">SUM(C181:C184)</f>
        <v>0.27985355873802087</v>
      </c>
      <c r="D180" s="119">
        <f t="shared" si="5"/>
        <v>81328</v>
      </c>
      <c r="E180" s="120">
        <f t="shared" si="5"/>
        <v>0.21699999999999997</v>
      </c>
      <c r="F180" s="119">
        <f t="shared" si="5"/>
        <v>5218958</v>
      </c>
      <c r="G180" s="120">
        <f t="shared" si="5"/>
        <v>0.31199999999999994</v>
      </c>
      <c r="I180" s="37"/>
    </row>
    <row r="181" spans="1:9" x14ac:dyDescent="0.3">
      <c r="A181" s="13" t="s">
        <v>1534</v>
      </c>
      <c r="B181" s="16">
        <f>'Ref. ACS-5-YR'!H137</f>
        <v>1319</v>
      </c>
      <c r="C181" s="55">
        <f>'Ref. ACS-5-YR'!I137</f>
        <v>0.14202648864003445</v>
      </c>
      <c r="D181" s="16">
        <f>'Ref. ACS-5-YR'!R137</f>
        <v>47986</v>
      </c>
      <c r="E181" s="55">
        <f>'Ref. ACS-5-YR'!S137</f>
        <v>0.128</v>
      </c>
      <c r="F181" s="16">
        <f>'Ref. ACS-5-YR'!AB137</f>
        <v>2508520</v>
      </c>
      <c r="G181" s="55">
        <f>'Ref. ACS-5-YR'!AC137</f>
        <v>0.15</v>
      </c>
      <c r="I181" s="37"/>
    </row>
    <row r="182" spans="1:9" x14ac:dyDescent="0.3">
      <c r="A182" s="13" t="s">
        <v>1535</v>
      </c>
      <c r="B182" s="16">
        <f>'Ref. ACS-5-YR'!H138</f>
        <v>266</v>
      </c>
      <c r="C182" s="55">
        <f>'Ref. ACS-5-YR'!I138</f>
        <v>2.8642188004737806E-2</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360</v>
      </c>
      <c r="C183" s="55">
        <f>'Ref. ACS-5-YR'!I139</f>
        <v>3.8763863465058682E-2</v>
      </c>
      <c r="D183" s="16">
        <f>'Ref. ACS-5-YR'!R139</f>
        <v>8679</v>
      </c>
      <c r="E183" s="55">
        <f>'Ref. ACS-5-YR'!S139</f>
        <v>2.3E-2</v>
      </c>
      <c r="F183" s="16">
        <f>'Ref. ACS-5-YR'!AB139</f>
        <v>728996</v>
      </c>
      <c r="G183" s="55">
        <f>'Ref. ACS-5-YR'!AC139</f>
        <v>4.3999999999999997E-2</v>
      </c>
      <c r="I183" s="37"/>
    </row>
    <row r="184" spans="1:9" x14ac:dyDescent="0.3">
      <c r="A184" s="13" t="s">
        <v>1537</v>
      </c>
      <c r="B184" s="16">
        <f>'Ref. ACS-5-YR'!H140</f>
        <v>654</v>
      </c>
      <c r="C184" s="55">
        <f>'Ref. ACS-5-YR'!I140</f>
        <v>7.0421018628189946E-2</v>
      </c>
      <c r="D184" s="16">
        <f>'Ref. ACS-5-YR'!R140</f>
        <v>18001</v>
      </c>
      <c r="E184" s="55">
        <f>'Ref. ACS-5-YR'!S140</f>
        <v>4.8000000000000001E-2</v>
      </c>
      <c r="F184" s="16">
        <f>'Ref. ACS-5-YR'!AB140</f>
        <v>1509607</v>
      </c>
      <c r="G184" s="55">
        <f>'Ref. ACS-5-YR'!AC140</f>
        <v>0.09</v>
      </c>
      <c r="I184" s="37"/>
    </row>
    <row r="185" spans="1:9" x14ac:dyDescent="0.3">
      <c r="A185" s="7" t="s">
        <v>1538</v>
      </c>
      <c r="B185" s="119">
        <f>B186+B187</f>
        <v>362</v>
      </c>
      <c r="C185" s="120">
        <f t="shared" ref="C185:G185" si="6">C186+C187</f>
        <v>3.8979218262086793E-2</v>
      </c>
      <c r="D185" s="119">
        <f t="shared" si="6"/>
        <v>19769</v>
      </c>
      <c r="E185" s="120">
        <f t="shared" si="6"/>
        <v>5.2999999999999999E-2</v>
      </c>
      <c r="F185" s="119">
        <f t="shared" si="6"/>
        <v>2117842</v>
      </c>
      <c r="G185" s="120">
        <f t="shared" si="6"/>
        <v>0.127</v>
      </c>
      <c r="I185" s="37" t="str">
        <f>A188</f>
        <v>Source: U.S. Census Bureau, ACS16-20 (5-year Estimates), Table B08303.</v>
      </c>
    </row>
    <row r="186" spans="1:9" x14ac:dyDescent="0.3">
      <c r="A186" s="13" t="s">
        <v>1539</v>
      </c>
      <c r="B186" s="16">
        <f>'Ref. ACS-5-YR'!H141</f>
        <v>150</v>
      </c>
      <c r="C186" s="55">
        <f>'Ref. ACS-5-YR'!I141</f>
        <v>1.6151609777107785E-2</v>
      </c>
      <c r="D186" s="16">
        <f>'Ref. ACS-5-YR'!R141</f>
        <v>11203</v>
      </c>
      <c r="E186" s="55">
        <f>'Ref. ACS-5-YR'!S141</f>
        <v>0.03</v>
      </c>
      <c r="F186" s="16">
        <f>'Ref. ACS-5-YR'!AB141</f>
        <v>1404642</v>
      </c>
      <c r="G186" s="55">
        <f>'Ref. ACS-5-YR'!AC141</f>
        <v>8.4000000000000005E-2</v>
      </c>
      <c r="I186" s="85" t="s">
        <v>2505</v>
      </c>
    </row>
    <row r="187" spans="1:9" x14ac:dyDescent="0.3">
      <c r="A187" s="13" t="s">
        <v>1540</v>
      </c>
      <c r="B187" s="16">
        <f>'Ref. ACS-5-YR'!H142</f>
        <v>212</v>
      </c>
      <c r="C187" s="55">
        <f>'Ref. ACS-5-YR'!I142</f>
        <v>2.2827608484979004E-2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9"/>
      <c r="C190" s="75" t="s">
        <v>195</v>
      </c>
      <c r="E190" t="s">
        <v>195</v>
      </c>
      <c r="G190" t="s">
        <v>195</v>
      </c>
      <c r="I190" s="62" t="s">
        <v>2506</v>
      </c>
    </row>
    <row r="191" spans="1:9" x14ac:dyDescent="0.3">
      <c r="A191" s="56"/>
      <c r="B191" s="232">
        <v>2010</v>
      </c>
      <c r="C191" s="80">
        <v>2010</v>
      </c>
      <c r="D191" s="232">
        <v>2015</v>
      </c>
      <c r="E191" s="80">
        <v>2015</v>
      </c>
      <c r="F191" s="232">
        <v>2020</v>
      </c>
      <c r="G191" s="80">
        <v>2020</v>
      </c>
      <c r="I191"/>
    </row>
    <row r="192" spans="1:9" x14ac:dyDescent="0.3">
      <c r="A192" s="13" t="s">
        <v>190</v>
      </c>
      <c r="B192" s="16">
        <f>'Ref. ACS-5-YR'!B130</f>
        <v>8633</v>
      </c>
      <c r="C192" s="55"/>
      <c r="D192" s="16">
        <f>'Ref. ACS-5-YR'!E130</f>
        <v>8857</v>
      </c>
      <c r="E192" s="55"/>
      <c r="F192" s="16">
        <f>'Ref. ACS-5-YR'!H130</f>
        <v>9287</v>
      </c>
      <c r="G192" s="55"/>
      <c r="I192"/>
    </row>
    <row r="193" spans="1:9" x14ac:dyDescent="0.3">
      <c r="A193" s="7" t="s">
        <v>1525</v>
      </c>
      <c r="B193" s="119">
        <f>SUM(B194:B196)</f>
        <v>2508</v>
      </c>
      <c r="C193" s="120">
        <f t="shared" ref="C193:G193" si="7">SUM(C194:C196)</f>
        <v>0.2905131472257616</v>
      </c>
      <c r="D193" s="119">
        <f t="shared" si="7"/>
        <v>2600</v>
      </c>
      <c r="E193" s="120">
        <f t="shared" si="7"/>
        <v>0.29355312182454557</v>
      </c>
      <c r="F193" s="119">
        <f t="shared" si="7"/>
        <v>2482</v>
      </c>
      <c r="G193" s="120">
        <f t="shared" si="7"/>
        <v>0.26725530311187684</v>
      </c>
      <c r="I193"/>
    </row>
    <row r="194" spans="1:9" x14ac:dyDescent="0.3">
      <c r="A194" s="13" t="s">
        <v>1543</v>
      </c>
      <c r="B194" s="16">
        <f>'Ref. ACS-5-YR'!B131</f>
        <v>436</v>
      </c>
      <c r="C194" s="55">
        <f>'Ref. ACS-5-YR'!C131</f>
        <v>5.0503880458704971E-2</v>
      </c>
      <c r="D194" s="16">
        <f>'Ref. ACS-5-YR'!E131</f>
        <v>264</v>
      </c>
      <c r="E194" s="55">
        <f>'Ref. ACS-5-YR'!F131</f>
        <v>2.9806932369876932E-2</v>
      </c>
      <c r="F194" s="16">
        <f>'Ref. ACS-5-YR'!H131</f>
        <v>271</v>
      </c>
      <c r="G194" s="55">
        <f>'Ref. ACS-5-YR'!I131</f>
        <v>2.9180574997308063E-2</v>
      </c>
      <c r="I194"/>
    </row>
    <row r="195" spans="1:9" x14ac:dyDescent="0.3">
      <c r="A195" s="13" t="s">
        <v>1544</v>
      </c>
      <c r="B195" s="16">
        <f>'Ref. ACS-5-YR'!B132</f>
        <v>877</v>
      </c>
      <c r="C195" s="55">
        <f>'Ref. ACS-5-YR'!C132</f>
        <v>0.10158693385845013</v>
      </c>
      <c r="D195" s="16">
        <f>'Ref. ACS-5-YR'!E132</f>
        <v>954</v>
      </c>
      <c r="E195" s="55">
        <f>'Ref. ACS-5-YR'!F132</f>
        <v>0.1077114147002371</v>
      </c>
      <c r="F195" s="16">
        <f>'Ref. ACS-5-YR'!H132</f>
        <v>998</v>
      </c>
      <c r="G195" s="55">
        <f>'Ref. ACS-5-YR'!I132</f>
        <v>0.10746204371702379</v>
      </c>
      <c r="I195"/>
    </row>
    <row r="196" spans="1:9" x14ac:dyDescent="0.3">
      <c r="A196" s="13" t="s">
        <v>1545</v>
      </c>
      <c r="B196" s="16">
        <f>'Ref. ACS-5-YR'!B133</f>
        <v>1195</v>
      </c>
      <c r="C196" s="55">
        <f>'Ref. ACS-5-YR'!C133</f>
        <v>0.1384223329086065</v>
      </c>
      <c r="D196" s="16">
        <f>'Ref. ACS-5-YR'!E133</f>
        <v>1382</v>
      </c>
      <c r="E196" s="55">
        <f>'Ref. ACS-5-YR'!F133</f>
        <v>0.15603477475443153</v>
      </c>
      <c r="F196" s="16">
        <f>'Ref. ACS-5-YR'!H133</f>
        <v>1213</v>
      </c>
      <c r="G196" s="55">
        <f>'Ref. ACS-5-YR'!I133</f>
        <v>0.13061268439754495</v>
      </c>
    </row>
    <row r="197" spans="1:9" x14ac:dyDescent="0.3">
      <c r="A197" s="7" t="s">
        <v>1529</v>
      </c>
      <c r="B197" s="119">
        <f>SUM(B198:B200)</f>
        <v>3089</v>
      </c>
      <c r="C197" s="120">
        <f t="shared" ref="C197:G197" si="8">SUM(C198:C200)</f>
        <v>0.35781304297463223</v>
      </c>
      <c r="D197" s="119">
        <f t="shared" si="8"/>
        <v>3296</v>
      </c>
      <c r="E197" s="120">
        <f t="shared" si="8"/>
        <v>0.37213503443603935</v>
      </c>
      <c r="F197" s="119">
        <f t="shared" si="8"/>
        <v>3844</v>
      </c>
      <c r="G197" s="120">
        <f t="shared" si="8"/>
        <v>0.41391191988801546</v>
      </c>
    </row>
    <row r="198" spans="1:9" x14ac:dyDescent="0.3">
      <c r="A198" s="13" t="s">
        <v>1546</v>
      </c>
      <c r="B198" s="16">
        <f>'Ref. ACS-5-YR'!B134</f>
        <v>830</v>
      </c>
      <c r="C198" s="55">
        <f>'Ref. ACS-5-YR'!C134</f>
        <v>9.6142708212672304E-2</v>
      </c>
      <c r="D198" s="16">
        <f>'Ref. ACS-5-YR'!E134</f>
        <v>1369</v>
      </c>
      <c r="E198" s="55">
        <f>'Ref. ACS-5-YR'!F134</f>
        <v>0.1545670091453088</v>
      </c>
      <c r="F198" s="16">
        <f>'Ref. ACS-5-YR'!H134</f>
        <v>1759</v>
      </c>
      <c r="G198" s="55">
        <f>'Ref. ACS-5-YR'!I134</f>
        <v>0.18940454398621728</v>
      </c>
      <c r="I198" s="37"/>
    </row>
    <row r="199" spans="1:9" x14ac:dyDescent="0.3">
      <c r="A199" s="13" t="s">
        <v>1547</v>
      </c>
      <c r="B199" s="16">
        <f>'Ref. ACS-5-YR'!B135</f>
        <v>1727</v>
      </c>
      <c r="C199" s="55">
        <f>'Ref. ACS-5-YR'!C135</f>
        <v>0.20004633383528322</v>
      </c>
      <c r="D199" s="16">
        <f>'Ref. ACS-5-YR'!E135</f>
        <v>1310</v>
      </c>
      <c r="E199" s="55">
        <f>'Ref. ACS-5-YR'!F135</f>
        <v>0.14790561138082872</v>
      </c>
      <c r="F199" s="16">
        <f>'Ref. ACS-5-YR'!H135</f>
        <v>1338</v>
      </c>
      <c r="G199" s="55">
        <f>'Ref. ACS-5-YR'!I135</f>
        <v>0.14407235921180145</v>
      </c>
      <c r="I199" s="37"/>
    </row>
    <row r="200" spans="1:9" x14ac:dyDescent="0.3">
      <c r="A200" s="13" t="s">
        <v>1548</v>
      </c>
      <c r="B200" s="16">
        <f>'Ref. ACS-5-YR'!B136</f>
        <v>532</v>
      </c>
      <c r="C200" s="55">
        <f>'Ref. ACS-5-YR'!C136</f>
        <v>6.1624000926676706E-2</v>
      </c>
      <c r="D200" s="16">
        <f>'Ref. ACS-5-YR'!E136</f>
        <v>617</v>
      </c>
      <c r="E200" s="55">
        <f>'Ref. ACS-5-YR'!F136</f>
        <v>6.9662413909901771E-2</v>
      </c>
      <c r="F200" s="16">
        <f>'Ref. ACS-5-YR'!H136</f>
        <v>747</v>
      </c>
      <c r="G200" s="55">
        <f>'Ref. ACS-5-YR'!I136</f>
        <v>8.0435016689996766E-2</v>
      </c>
      <c r="I200" s="37"/>
    </row>
    <row r="201" spans="1:9" x14ac:dyDescent="0.3">
      <c r="A201" s="7" t="s">
        <v>1533</v>
      </c>
      <c r="B201" s="119">
        <f>SUM(B202:B205)</f>
        <v>2492</v>
      </c>
      <c r="C201" s="120">
        <f t="shared" ref="C201:G201" si="9">SUM(C202:C205)</f>
        <v>0.28865979381443302</v>
      </c>
      <c r="D201" s="119">
        <f t="shared" si="9"/>
        <v>2276</v>
      </c>
      <c r="E201" s="120">
        <f t="shared" si="9"/>
        <v>0.25697188664333298</v>
      </c>
      <c r="F201" s="119">
        <f t="shared" si="9"/>
        <v>2599</v>
      </c>
      <c r="G201" s="120">
        <f t="shared" si="9"/>
        <v>0.27985355873802087</v>
      </c>
      <c r="I201" s="37"/>
    </row>
    <row r="202" spans="1:9" x14ac:dyDescent="0.3">
      <c r="A202" s="13" t="s">
        <v>1549</v>
      </c>
      <c r="B202" s="16">
        <f>'Ref. ACS-5-YR'!B137</f>
        <v>1730</v>
      </c>
      <c r="C202" s="55">
        <f>'Ref. ACS-5-YR'!C137</f>
        <v>0.20039383759990734</v>
      </c>
      <c r="D202" s="16">
        <f>'Ref. ACS-5-YR'!E137</f>
        <v>1433</v>
      </c>
      <c r="E202" s="55">
        <f>'Ref. ACS-5-YR'!F137</f>
        <v>0.16179293214406684</v>
      </c>
      <c r="F202" s="16">
        <f>'Ref. ACS-5-YR'!H137</f>
        <v>1319</v>
      </c>
      <c r="G202" s="55">
        <f>'Ref. ACS-5-YR'!I137</f>
        <v>0.14202648864003445</v>
      </c>
      <c r="I202" s="37"/>
    </row>
    <row r="203" spans="1:9" x14ac:dyDescent="0.3">
      <c r="A203" s="13" t="s">
        <v>1550</v>
      </c>
      <c r="B203" s="16">
        <f>'Ref. ACS-5-YR'!B138</f>
        <v>221</v>
      </c>
      <c r="C203" s="55">
        <f>'Ref. ACS-5-YR'!C138</f>
        <v>2.5599443993976602E-2</v>
      </c>
      <c r="D203" s="16">
        <f>'Ref. ACS-5-YR'!E138</f>
        <v>75</v>
      </c>
      <c r="E203" s="55">
        <f>'Ref. ACS-5-YR'!F138</f>
        <v>8.4678785141695835E-3</v>
      </c>
      <c r="F203" s="16">
        <f>'Ref. ACS-5-YR'!H138</f>
        <v>266</v>
      </c>
      <c r="G203" s="55">
        <f>'Ref. ACS-5-YR'!I138</f>
        <v>2.8642188004737806E-2</v>
      </c>
      <c r="I203" s="37"/>
    </row>
    <row r="204" spans="1:9" x14ac:dyDescent="0.3">
      <c r="A204" s="13" t="s">
        <v>1551</v>
      </c>
      <c r="B204" s="16">
        <f>'Ref. ACS-5-YR'!B139</f>
        <v>218</v>
      </c>
      <c r="C204" s="55">
        <f>'Ref. ACS-5-YR'!C139</f>
        <v>2.5251940229352485E-2</v>
      </c>
      <c r="D204" s="16">
        <f>'Ref. ACS-5-YR'!E139</f>
        <v>332</v>
      </c>
      <c r="E204" s="55">
        <f>'Ref. ACS-5-YR'!F139</f>
        <v>3.7484475556057356E-2</v>
      </c>
      <c r="F204" s="16">
        <f>'Ref. ACS-5-YR'!H139</f>
        <v>360</v>
      </c>
      <c r="G204" s="55">
        <f>'Ref. ACS-5-YR'!I139</f>
        <v>3.8763863465058682E-2</v>
      </c>
      <c r="I204" s="37"/>
    </row>
    <row r="205" spans="1:9" x14ac:dyDescent="0.3">
      <c r="A205" s="13" t="s">
        <v>1552</v>
      </c>
      <c r="B205" s="16">
        <f>'Ref. ACS-5-YR'!B140</f>
        <v>323</v>
      </c>
      <c r="C205" s="55">
        <f>'Ref. ACS-5-YR'!C140</f>
        <v>3.741457199119657E-2</v>
      </c>
      <c r="D205" s="16">
        <f>'Ref. ACS-5-YR'!E140</f>
        <v>436</v>
      </c>
      <c r="E205" s="55">
        <f>'Ref. ACS-5-YR'!F140</f>
        <v>4.9226600429039181E-2</v>
      </c>
      <c r="F205" s="16">
        <f>'Ref. ACS-5-YR'!H140</f>
        <v>654</v>
      </c>
      <c r="G205" s="55">
        <f>'Ref. ACS-5-YR'!I140</f>
        <v>7.0421018628189946E-2</v>
      </c>
      <c r="I205" s="37"/>
    </row>
    <row r="206" spans="1:9" x14ac:dyDescent="0.3">
      <c r="A206" s="7" t="s">
        <v>1538</v>
      </c>
      <c r="B206" s="119">
        <f>SUM(B207:B208)</f>
        <v>544</v>
      </c>
      <c r="C206" s="120">
        <f t="shared" ref="C206:G206" si="10">SUM(C207:C208)</f>
        <v>6.3014015985173172E-2</v>
      </c>
      <c r="D206" s="119">
        <f t="shared" si="10"/>
        <v>685</v>
      </c>
      <c r="E206" s="120">
        <f t="shared" si="10"/>
        <v>7.7339957096082185E-2</v>
      </c>
      <c r="F206" s="119">
        <f t="shared" si="10"/>
        <v>362</v>
      </c>
      <c r="G206" s="120">
        <f t="shared" si="10"/>
        <v>3.8979218262086793E-2</v>
      </c>
      <c r="I206" s="37"/>
    </row>
    <row r="207" spans="1:9" x14ac:dyDescent="0.3">
      <c r="A207" s="13" t="s">
        <v>1553</v>
      </c>
      <c r="B207" s="16">
        <f>'Ref. ACS-5-YR'!B141</f>
        <v>451</v>
      </c>
      <c r="C207" s="55">
        <f>'Ref. ACS-5-YR'!C141</f>
        <v>5.224139928182555E-2</v>
      </c>
      <c r="D207" s="16">
        <f>'Ref. ACS-5-YR'!E141</f>
        <v>393</v>
      </c>
      <c r="E207" s="55">
        <f>'Ref. ACS-5-YR'!F141</f>
        <v>4.4371683414248617E-2</v>
      </c>
      <c r="F207" s="16">
        <f>'Ref. ACS-5-YR'!H141</f>
        <v>150</v>
      </c>
      <c r="G207" s="55">
        <f>'Ref. ACS-5-YR'!I141</f>
        <v>1.6151609777107785E-2</v>
      </c>
      <c r="I207" s="37"/>
    </row>
    <row r="208" spans="1:9" x14ac:dyDescent="0.3">
      <c r="A208" s="13" t="s">
        <v>1554</v>
      </c>
      <c r="B208" s="16">
        <f>'Ref. ACS-5-YR'!B142</f>
        <v>93</v>
      </c>
      <c r="C208" s="55">
        <f>'Ref. ACS-5-YR'!C142</f>
        <v>1.077261670334762E-2</v>
      </c>
      <c r="D208" s="16">
        <f>'Ref. ACS-5-YR'!E142</f>
        <v>292</v>
      </c>
      <c r="E208" s="55">
        <f>'Ref. ACS-5-YR'!F142</f>
        <v>3.2968273681833575E-2</v>
      </c>
      <c r="F208" s="16">
        <f>'Ref. ACS-5-YR'!H142</f>
        <v>212</v>
      </c>
      <c r="G208" s="55">
        <f>'Ref. ACS-5-YR'!I142</f>
        <v>2.2827608484979004E-2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5"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9" customWidth="1"/>
    <col min="13" max="13" width="90.44140625" style="42" customWidth="1"/>
  </cols>
  <sheetData>
    <row r="1" spans="1:14" s="47" customFormat="1" ht="31.2" customHeight="1" x14ac:dyDescent="0.3">
      <c r="A1" s="360" t="s">
        <v>1556</v>
      </c>
      <c r="B1" s="356"/>
      <c r="C1" s="356"/>
      <c r="D1" s="356"/>
      <c r="E1" s="356"/>
      <c r="F1" s="356"/>
      <c r="G1" s="356"/>
      <c r="H1" s="356"/>
      <c r="I1" s="356"/>
      <c r="J1" s="356"/>
      <c r="K1" s="356"/>
      <c r="L1" s="356"/>
      <c r="M1" s="356"/>
      <c r="N1" s="342" t="s">
        <v>185</v>
      </c>
    </row>
    <row r="2" spans="1:14" x14ac:dyDescent="0.3">
      <c r="A2" s="343" t="s">
        <v>6</v>
      </c>
      <c r="B2" s="344"/>
      <c r="C2" s="344"/>
      <c r="D2" s="344"/>
      <c r="E2" s="344"/>
      <c r="F2" s="344"/>
      <c r="G2" s="344"/>
      <c r="H2" s="344"/>
      <c r="I2" s="344"/>
      <c r="J2" s="344"/>
      <c r="K2" s="344"/>
      <c r="L2" s="345"/>
      <c r="M2" s="290" t="s">
        <v>7</v>
      </c>
      <c r="N2" s="342"/>
    </row>
    <row r="3" spans="1:14" x14ac:dyDescent="0.3">
      <c r="A3" s="78" t="s">
        <v>0</v>
      </c>
      <c r="B3" s="78" t="str">
        <f>Population!B3</f>
        <v>City of Selma</v>
      </c>
      <c r="C3" s="66"/>
      <c r="D3" s="66"/>
      <c r="E3" s="66"/>
      <c r="F3" s="66"/>
      <c r="G3" s="66"/>
      <c r="H3" s="66"/>
      <c r="I3" s="66"/>
      <c r="J3" s="66"/>
      <c r="K3" s="66"/>
      <c r="L3" s="277"/>
      <c r="M3" s="77"/>
      <c r="N3" s="342"/>
    </row>
    <row r="4" spans="1:14" x14ac:dyDescent="0.3">
      <c r="A4" s="78" t="s">
        <v>2</v>
      </c>
      <c r="B4" s="78" t="str">
        <f>Population!B4</f>
        <v>Fresno County</v>
      </c>
      <c r="C4" s="66"/>
      <c r="D4" s="66"/>
      <c r="E4" s="66"/>
      <c r="F4" s="66"/>
      <c r="G4" s="66"/>
      <c r="H4" s="66"/>
      <c r="I4" s="66"/>
      <c r="J4" s="66"/>
      <c r="K4" s="66"/>
      <c r="L4" s="277"/>
      <c r="M4" s="77"/>
      <c r="N4" s="342"/>
    </row>
    <row r="5" spans="1:14" x14ac:dyDescent="0.3">
      <c r="A5" s="67"/>
      <c r="B5" s="67"/>
      <c r="C5" s="67"/>
      <c r="D5" s="67"/>
      <c r="E5" s="67"/>
      <c r="F5" s="67"/>
      <c r="G5" s="67"/>
      <c r="H5" s="67"/>
      <c r="I5" s="67"/>
      <c r="J5" s="67"/>
      <c r="K5" s="67"/>
      <c r="L5" s="278"/>
      <c r="M5" s="76"/>
    </row>
    <row r="6" spans="1:14" x14ac:dyDescent="0.3">
      <c r="A6" s="1" t="s">
        <v>1557</v>
      </c>
      <c r="M6" s="62" t="s">
        <v>1558</v>
      </c>
    </row>
    <row r="7" spans="1:14" ht="40.200000000000003" customHeight="1" x14ac:dyDescent="0.3">
      <c r="A7" s="48" t="s">
        <v>188</v>
      </c>
      <c r="B7" s="61" t="str">
        <f>B3</f>
        <v>City of Selma</v>
      </c>
      <c r="C7" s="61" t="s">
        <v>195</v>
      </c>
      <c r="D7" s="61" t="str">
        <f>B4</f>
        <v>Fresno County</v>
      </c>
      <c r="E7" s="61" t="s">
        <v>1461</v>
      </c>
      <c r="F7" s="61" t="s">
        <v>189</v>
      </c>
      <c r="G7" s="61" t="s">
        <v>2469</v>
      </c>
      <c r="H7" s="59"/>
      <c r="I7" s="59"/>
      <c r="J7" s="59"/>
      <c r="K7" s="59"/>
      <c r="L7" s="276"/>
    </row>
    <row r="8" spans="1:14" x14ac:dyDescent="0.3">
      <c r="A8" s="7" t="s">
        <v>1559</v>
      </c>
      <c r="B8" s="16">
        <f>'Ref. ACS-5-YR'!H924</f>
        <v>7673</v>
      </c>
      <c r="C8" s="55"/>
      <c r="D8" s="16">
        <f>'Ref. ACS-5-YR'!R924</f>
        <v>333357</v>
      </c>
      <c r="E8" s="55">
        <f>B8/D8</f>
        <v>2.3017365767030541E-2</v>
      </c>
      <c r="F8" s="16">
        <f>'Ref. ACS-5-YR'!AB924</f>
        <v>14210945</v>
      </c>
      <c r="G8" s="55">
        <f>D8/F8</f>
        <v>2.3457764420311247E-2</v>
      </c>
      <c r="H8" s="54"/>
      <c r="I8" s="54"/>
      <c r="J8" s="54"/>
      <c r="K8" s="54"/>
      <c r="L8" s="275"/>
    </row>
    <row r="9" spans="1:14" x14ac:dyDescent="0.3">
      <c r="A9" t="s">
        <v>1560</v>
      </c>
    </row>
    <row r="11" spans="1:14" x14ac:dyDescent="0.3">
      <c r="A11" s="1" t="s">
        <v>1561</v>
      </c>
    </row>
    <row r="12" spans="1:14" x14ac:dyDescent="0.3">
      <c r="A12" s="81"/>
      <c r="B12" s="93">
        <v>1980</v>
      </c>
      <c r="C12" s="61">
        <v>1990</v>
      </c>
      <c r="D12" s="61">
        <v>2000</v>
      </c>
      <c r="E12" s="61">
        <v>2010</v>
      </c>
      <c r="F12" s="61">
        <v>2020</v>
      </c>
      <c r="H12" s="23"/>
      <c r="I12" s="23"/>
      <c r="J12" s="23"/>
      <c r="K12" s="23"/>
      <c r="L12" s="286"/>
    </row>
    <row r="13" spans="1:14" x14ac:dyDescent="0.3">
      <c r="A13" s="82" t="s">
        <v>1559</v>
      </c>
      <c r="B13" s="16">
        <f>'Ref. DC-1980'!B13</f>
        <v>3517</v>
      </c>
      <c r="C13" s="16">
        <f>'Ref. DC-1990'!B11</f>
        <v>4696</v>
      </c>
      <c r="D13" s="16">
        <f>'Ref. DC-2000'!B40</f>
        <v>5815</v>
      </c>
      <c r="E13" s="16">
        <f>'Ref. DC-2010'!B48</f>
        <v>6813</v>
      </c>
      <c r="F13" s="16">
        <f>'Ref. ACS-5-YR'!H924</f>
        <v>7673</v>
      </c>
      <c r="H13" s="2"/>
      <c r="I13" s="2"/>
      <c r="J13" s="2"/>
      <c r="K13" s="2"/>
      <c r="L13" s="272"/>
    </row>
    <row r="14" spans="1:14" x14ac:dyDescent="0.3">
      <c r="A14" s="13" t="s">
        <v>193</v>
      </c>
      <c r="B14" s="3"/>
      <c r="C14" s="4">
        <f>(C13-B13)/B13</f>
        <v>0.33522888825703723</v>
      </c>
      <c r="D14" s="4">
        <f>(D13-C13)/C13</f>
        <v>0.23828790459965929</v>
      </c>
      <c r="E14" s="4">
        <f>(E13-D13)/D13</f>
        <v>0.17162510748065349</v>
      </c>
      <c r="F14" s="4">
        <f>(F13-E13)/E13</f>
        <v>0.12622926757669162</v>
      </c>
      <c r="H14" s="19"/>
      <c r="I14" s="19"/>
      <c r="J14" s="19"/>
      <c r="K14" s="19"/>
      <c r="L14" s="273"/>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5" t="s">
        <v>2517</v>
      </c>
    </row>
    <row r="22" spans="1:13" x14ac:dyDescent="0.3">
      <c r="A22" s="1" t="s">
        <v>1563</v>
      </c>
      <c r="M22" s="62" t="s">
        <v>1564</v>
      </c>
    </row>
    <row r="23" spans="1:13" ht="28.95" customHeight="1" x14ac:dyDescent="0.3">
      <c r="A23" s="48" t="s">
        <v>188</v>
      </c>
      <c r="B23" s="61" t="str">
        <f>B3</f>
        <v>City of Selma</v>
      </c>
      <c r="C23" s="61" t="s">
        <v>195</v>
      </c>
      <c r="D23" s="61" t="str">
        <f>B4</f>
        <v>Fresno County</v>
      </c>
      <c r="E23" s="61" t="s">
        <v>195</v>
      </c>
      <c r="F23" s="61" t="s">
        <v>189</v>
      </c>
      <c r="G23" s="61" t="s">
        <v>195</v>
      </c>
      <c r="H23" s="83"/>
      <c r="I23" s="59"/>
      <c r="J23" s="59"/>
      <c r="K23" s="59"/>
      <c r="L23" s="276"/>
    </row>
    <row r="24" spans="1:13" x14ac:dyDescent="0.3">
      <c r="A24" s="7" t="s">
        <v>190</v>
      </c>
      <c r="B24" s="16">
        <f>'Ref. ACS-5-YR'!H1095</f>
        <v>7673</v>
      </c>
      <c r="C24" s="55"/>
      <c r="D24" s="16">
        <f>'Ref. ACS-5-YR'!R1095</f>
        <v>333357</v>
      </c>
      <c r="E24" s="55"/>
      <c r="F24" s="16">
        <f>'Ref. ACS-5-YR'!AB1095</f>
        <v>14210945</v>
      </c>
      <c r="G24" s="55"/>
      <c r="H24" s="54"/>
      <c r="I24" s="54"/>
      <c r="J24" s="54"/>
      <c r="K24" s="54"/>
      <c r="L24" s="275"/>
    </row>
    <row r="25" spans="1:13" x14ac:dyDescent="0.3">
      <c r="A25" s="13" t="s">
        <v>1565</v>
      </c>
      <c r="B25" s="16">
        <f>'Ref. ACS-5-YR'!H1096</f>
        <v>5475</v>
      </c>
      <c r="C25" s="55">
        <f>'Ref. ACS-5-YR'!I1096</f>
        <v>0.71354098787957776</v>
      </c>
      <c r="D25" s="16">
        <f>'Ref. ACS-5-YR'!R1096</f>
        <v>227508</v>
      </c>
      <c r="E25" s="55">
        <f>'Ref. ACS-5-YR'!S1096</f>
        <v>0.68200000000000005</v>
      </c>
      <c r="F25" s="16">
        <f>'Ref. ACS-5-YR'!AB1096</f>
        <v>8206621</v>
      </c>
      <c r="G25" s="55">
        <f>'Ref. ACS-5-YR'!AC1096</f>
        <v>0.57699999999999996</v>
      </c>
      <c r="H25" s="54"/>
      <c r="I25" s="54"/>
      <c r="J25" s="54"/>
      <c r="K25" s="54"/>
      <c r="L25" s="275"/>
    </row>
    <row r="26" spans="1:13" x14ac:dyDescent="0.3">
      <c r="A26" s="13" t="s">
        <v>1566</v>
      </c>
      <c r="B26" s="16">
        <f>'Ref. ACS-5-YR'!H1097</f>
        <v>243</v>
      </c>
      <c r="C26" s="55">
        <f>'Ref. ACS-5-YR'!I1097</f>
        <v>3.1669490420956604E-2</v>
      </c>
      <c r="D26" s="16">
        <f>'Ref. ACS-5-YR'!R1097</f>
        <v>7635</v>
      </c>
      <c r="E26" s="55">
        <f>'Ref. ACS-5-YR'!S1097</f>
        <v>2.3E-2</v>
      </c>
      <c r="F26" s="16">
        <f>'Ref. ACS-5-YR'!AB1097</f>
        <v>1009488</v>
      </c>
      <c r="G26" s="55">
        <f>'Ref. ACS-5-YR'!AC1097</f>
        <v>7.0999999999999994E-2</v>
      </c>
      <c r="H26" s="54"/>
      <c r="I26" s="54"/>
      <c r="J26" s="54"/>
      <c r="K26" s="54"/>
      <c r="L26" s="275"/>
    </row>
    <row r="27" spans="1:13" x14ac:dyDescent="0.3">
      <c r="A27" s="13" t="s">
        <v>1567</v>
      </c>
      <c r="B27" s="16">
        <f>'Ref. ACS-5-YR'!H1098</f>
        <v>46</v>
      </c>
      <c r="C27" s="55">
        <f>'Ref. ACS-5-YR'!I1098</f>
        <v>5.9950475693991917E-3</v>
      </c>
      <c r="D27" s="16">
        <f>'Ref. ACS-5-YR'!R1098</f>
        <v>8390</v>
      </c>
      <c r="E27" s="55">
        <f>'Ref. ACS-5-YR'!S1098</f>
        <v>2.5000000000000001E-2</v>
      </c>
      <c r="F27" s="16">
        <f>'Ref. ACS-5-YR'!AB1098</f>
        <v>339846</v>
      </c>
      <c r="G27" s="55">
        <f>'Ref. ACS-5-YR'!AC1098</f>
        <v>2.4E-2</v>
      </c>
      <c r="H27" s="54"/>
      <c r="I27" s="54"/>
      <c r="J27" s="54"/>
      <c r="K27" s="54"/>
      <c r="L27" s="275"/>
    </row>
    <row r="28" spans="1:13" x14ac:dyDescent="0.3">
      <c r="A28" s="13" t="s">
        <v>1568</v>
      </c>
      <c r="B28" s="16">
        <f>'Ref. ACS-5-YR'!H1099</f>
        <v>535</v>
      </c>
      <c r="C28" s="55">
        <f>'Ref. ACS-5-YR'!I1099</f>
        <v>6.972500977453408E-2</v>
      </c>
      <c r="D28" s="16">
        <f>'Ref. ACS-5-YR'!R1099</f>
        <v>25755</v>
      </c>
      <c r="E28" s="55">
        <f>'Ref. ACS-5-YR'!S1099</f>
        <v>7.6999999999999999E-2</v>
      </c>
      <c r="F28" s="16">
        <f>'Ref. ACS-5-YR'!AB1099</f>
        <v>773994</v>
      </c>
      <c r="G28" s="55">
        <f>'Ref. ACS-5-YR'!AC1099</f>
        <v>5.3999999999999999E-2</v>
      </c>
      <c r="H28" s="54"/>
      <c r="I28" s="54"/>
      <c r="J28" s="54"/>
      <c r="K28" s="54"/>
      <c r="L28" s="275"/>
    </row>
    <row r="29" spans="1:13" x14ac:dyDescent="0.3">
      <c r="A29" s="13" t="s">
        <v>1569</v>
      </c>
      <c r="B29" s="16">
        <f>'Ref. ACS-5-YR'!H1100</f>
        <v>576</v>
      </c>
      <c r="C29" s="55">
        <f>'Ref. ACS-5-YR'!I1100</f>
        <v>7.506842173856379E-2</v>
      </c>
      <c r="D29" s="16">
        <f>'Ref. ACS-5-YR'!R1100</f>
        <v>23054</v>
      </c>
      <c r="E29" s="55">
        <f>'Ref. ACS-5-YR'!S1100</f>
        <v>6.9000000000000006E-2</v>
      </c>
      <c r="F29" s="16">
        <f>'Ref. ACS-5-YR'!AB1100</f>
        <v>840296</v>
      </c>
      <c r="G29" s="55">
        <f>'Ref. ACS-5-YR'!AC1100</f>
        <v>5.8999999999999997E-2</v>
      </c>
      <c r="H29" s="54"/>
      <c r="I29" s="54"/>
      <c r="J29" s="54"/>
      <c r="K29" s="54"/>
      <c r="L29" s="275"/>
    </row>
    <row r="30" spans="1:13" x14ac:dyDescent="0.3">
      <c r="A30" s="13" t="s">
        <v>1570</v>
      </c>
      <c r="B30" s="16">
        <f>'Ref. ACS-5-YR'!H1101</f>
        <v>101</v>
      </c>
      <c r="C30" s="55">
        <f>'Ref. ACS-5-YR'!I1101</f>
        <v>1.3163039228463444E-2</v>
      </c>
      <c r="D30" s="16">
        <f>'Ref. ACS-5-YR'!R1101</f>
        <v>9565</v>
      </c>
      <c r="E30" s="55">
        <f>'Ref. ACS-5-YR'!S1101</f>
        <v>2.9000000000000001E-2</v>
      </c>
      <c r="F30" s="16">
        <f>'Ref. ACS-5-YR'!AB1101</f>
        <v>721132</v>
      </c>
      <c r="G30" s="55">
        <f>'Ref. ACS-5-YR'!AC1101</f>
        <v>5.0999999999999997E-2</v>
      </c>
      <c r="H30" s="54"/>
      <c r="I30" s="54"/>
      <c r="J30" s="54"/>
      <c r="K30" s="54"/>
      <c r="L30" s="275"/>
    </row>
    <row r="31" spans="1:13" x14ac:dyDescent="0.3">
      <c r="A31" s="13" t="s">
        <v>1571</v>
      </c>
      <c r="B31" s="16">
        <f>'Ref. ACS-5-YR'!H1102</f>
        <v>71</v>
      </c>
      <c r="C31" s="55">
        <f>'Ref. ACS-5-YR'!I1102</f>
        <v>9.2532255962465785E-3</v>
      </c>
      <c r="D31" s="16">
        <f>'Ref. ACS-5-YR'!R1102</f>
        <v>5996</v>
      </c>
      <c r="E31" s="55">
        <f>'Ref. ACS-5-YR'!S1102</f>
        <v>1.7999999999999999E-2</v>
      </c>
      <c r="F31" s="16">
        <f>'Ref. ACS-5-YR'!AB1102</f>
        <v>705450</v>
      </c>
      <c r="G31" s="55">
        <f>'Ref. ACS-5-YR'!AC1102</f>
        <v>0.05</v>
      </c>
      <c r="H31" s="54"/>
      <c r="I31" s="54"/>
      <c r="J31" s="54"/>
      <c r="K31" s="54"/>
      <c r="L31" s="275"/>
    </row>
    <row r="32" spans="1:13" x14ac:dyDescent="0.3">
      <c r="A32" s="13" t="s">
        <v>1572</v>
      </c>
      <c r="B32" s="16">
        <f>'Ref. ACS-5-YR'!H1103</f>
        <v>137</v>
      </c>
      <c r="C32" s="55">
        <f>'Ref. ACS-5-YR'!I1103</f>
        <v>1.7854815587123679E-2</v>
      </c>
      <c r="D32" s="16">
        <f>'Ref. ACS-5-YR'!R1103</f>
        <v>12511</v>
      </c>
      <c r="E32" s="55">
        <f>'Ref. ACS-5-YR'!S1103</f>
        <v>3.7999999999999999E-2</v>
      </c>
      <c r="F32" s="16">
        <f>'Ref. ACS-5-YR'!AB1103</f>
        <v>1083247</v>
      </c>
      <c r="G32" s="55">
        <f>'Ref. ACS-5-YR'!AC1103</f>
        <v>7.5999999999999998E-2</v>
      </c>
      <c r="H32" s="54"/>
      <c r="I32" s="54"/>
      <c r="J32" s="54"/>
      <c r="K32" s="54"/>
      <c r="L32" s="275"/>
    </row>
    <row r="33" spans="1:12" x14ac:dyDescent="0.3">
      <c r="A33" s="13" t="s">
        <v>1573</v>
      </c>
      <c r="B33" s="16">
        <f>'Ref. ACS-5-YR'!H1104</f>
        <v>472</v>
      </c>
      <c r="C33" s="55">
        <f>'Ref. ACS-5-YR'!I1104</f>
        <v>6.1514401146878665E-2</v>
      </c>
      <c r="D33" s="16">
        <f>'Ref. ACS-5-YR'!R1104</f>
        <v>12429</v>
      </c>
      <c r="E33" s="55">
        <f>'Ref. ACS-5-YR'!S1104</f>
        <v>3.6999999999999998E-2</v>
      </c>
      <c r="F33" s="16">
        <f>'Ref. ACS-5-YR'!AB1104</f>
        <v>515666</v>
      </c>
      <c r="G33" s="55">
        <f>'Ref. ACS-5-YR'!AC1104</f>
        <v>3.5999999999999997E-2</v>
      </c>
      <c r="H33" s="54"/>
      <c r="I33" s="54"/>
      <c r="J33" s="54"/>
      <c r="K33" s="54"/>
      <c r="L33" s="275"/>
    </row>
    <row r="34" spans="1:12" x14ac:dyDescent="0.3">
      <c r="A34" s="13" t="s">
        <v>1574</v>
      </c>
      <c r="B34" s="16">
        <f>'Ref. ACS-5-YR'!H1105</f>
        <v>17</v>
      </c>
      <c r="C34" s="55">
        <f>'Ref. ACS-5-YR'!I1105</f>
        <v>2.2155610582562232E-3</v>
      </c>
      <c r="D34" s="16">
        <f>'Ref. ACS-5-YR'!R1105</f>
        <v>514</v>
      </c>
      <c r="E34" s="55">
        <f>'Ref. ACS-5-YR'!S1105</f>
        <v>2E-3</v>
      </c>
      <c r="F34" s="16">
        <f>'Ref. ACS-5-YR'!AB1105</f>
        <v>15205</v>
      </c>
      <c r="G34" s="55">
        <f>'Ref. ACS-5-YR'!AC1105</f>
        <v>1E-3</v>
      </c>
      <c r="H34" s="54"/>
      <c r="I34" s="54"/>
      <c r="J34" s="54"/>
      <c r="K34" s="54"/>
      <c r="L34" s="275"/>
    </row>
    <row r="35" spans="1:12" x14ac:dyDescent="0.3">
      <c r="A35" t="s">
        <v>1575</v>
      </c>
    </row>
    <row r="47" spans="1:12" x14ac:dyDescent="0.3">
      <c r="A47" s="1" t="s">
        <v>1576</v>
      </c>
    </row>
    <row r="48" spans="1:12" x14ac:dyDescent="0.3">
      <c r="A48" s="81"/>
      <c r="B48" s="51">
        <v>2010</v>
      </c>
      <c r="C48" s="61" t="s">
        <v>195</v>
      </c>
      <c r="D48" s="61">
        <v>2015</v>
      </c>
      <c r="E48" s="61" t="s">
        <v>195</v>
      </c>
      <c r="F48" s="61">
        <v>2020</v>
      </c>
      <c r="G48" s="61" t="s">
        <v>195</v>
      </c>
      <c r="H48" s="84"/>
      <c r="I48" s="84"/>
      <c r="J48" s="84"/>
      <c r="K48" s="84"/>
      <c r="L48" s="287"/>
    </row>
    <row r="49" spans="1:13" x14ac:dyDescent="0.3">
      <c r="A49" s="7" t="s">
        <v>190</v>
      </c>
      <c r="B49" s="16">
        <f>'Ref. ACS-5-YR'!B1095</f>
        <v>6529</v>
      </c>
      <c r="C49" s="55"/>
      <c r="D49" s="16">
        <f>'Ref. ACS-5-YR'!E1095</f>
        <v>6984</v>
      </c>
      <c r="E49" s="55"/>
      <c r="F49" s="16">
        <f>'Ref. ACS-5-YR'!H1095</f>
        <v>7673</v>
      </c>
      <c r="G49" s="55"/>
      <c r="H49" s="54"/>
      <c r="I49" s="54"/>
      <c r="J49" s="54"/>
      <c r="K49" s="54"/>
      <c r="L49" s="275"/>
    </row>
    <row r="50" spans="1:13" x14ac:dyDescent="0.3">
      <c r="A50" s="13" t="s">
        <v>1565</v>
      </c>
      <c r="B50" s="16">
        <f>'Ref. ACS-5-YR'!B1096</f>
        <v>5021</v>
      </c>
      <c r="C50" s="55">
        <f>'Ref. ACS-5-YR'!C1096</f>
        <v>0.76903047939960179</v>
      </c>
      <c r="D50" s="16">
        <f>'Ref. ACS-5-YR'!E1096</f>
        <v>5333</v>
      </c>
      <c r="E50" s="55">
        <f>'Ref. ACS-5-YR'!F1096</f>
        <v>0.76360252004581897</v>
      </c>
      <c r="F50" s="16">
        <f>'Ref. ACS-5-YR'!H1096</f>
        <v>5475</v>
      </c>
      <c r="G50" s="55">
        <f>'Ref. ACS-5-YR'!I1096</f>
        <v>0.71354098787957776</v>
      </c>
      <c r="H50" s="54"/>
      <c r="I50" s="54"/>
      <c r="J50" s="54"/>
      <c r="K50" s="54"/>
      <c r="L50" s="275"/>
      <c r="M50" s="42" t="str">
        <f>A35</f>
        <v>Source: U.S. Census Bureau, ACS 16-20 (5-year Estimates), Table B25024</v>
      </c>
    </row>
    <row r="51" spans="1:13" x14ac:dyDescent="0.3">
      <c r="A51" s="13" t="s">
        <v>1566</v>
      </c>
      <c r="B51" s="16">
        <f>'Ref. ACS-5-YR'!B1097</f>
        <v>133</v>
      </c>
      <c r="C51" s="55">
        <f>'Ref. ACS-5-YR'!C1097</f>
        <v>2.0370654005207534E-2</v>
      </c>
      <c r="D51" s="16">
        <f>'Ref. ACS-5-YR'!E1097</f>
        <v>185</v>
      </c>
      <c r="E51" s="55">
        <f>'Ref. ACS-5-YR'!F1097</f>
        <v>2.6489117983963344E-2</v>
      </c>
      <c r="F51" s="16">
        <f>'Ref. ACS-5-YR'!H1097</f>
        <v>243</v>
      </c>
      <c r="G51" s="55">
        <f>'Ref. ACS-5-YR'!I1097</f>
        <v>3.1669490420956604E-2</v>
      </c>
      <c r="H51" s="54"/>
      <c r="I51" s="54"/>
      <c r="J51" s="54"/>
      <c r="K51" s="54"/>
      <c r="L51" s="275"/>
    </row>
    <row r="52" spans="1:13" x14ac:dyDescent="0.3">
      <c r="A52" s="13" t="s">
        <v>1567</v>
      </c>
      <c r="B52" s="16">
        <f>'Ref. ACS-5-YR'!B1098</f>
        <v>122</v>
      </c>
      <c r="C52" s="55">
        <f>'Ref. ACS-5-YR'!C1098</f>
        <v>1.8685863072446011E-2</v>
      </c>
      <c r="D52" s="16">
        <f>'Ref. ACS-5-YR'!E1098</f>
        <v>178</v>
      </c>
      <c r="E52" s="55">
        <f>'Ref. ACS-5-YR'!F1098</f>
        <v>2.5486827033218785E-2</v>
      </c>
      <c r="F52" s="16">
        <f>'Ref. ACS-5-YR'!H1098</f>
        <v>46</v>
      </c>
      <c r="G52" s="55">
        <f>'Ref. ACS-5-YR'!I1098</f>
        <v>5.9950475693991917E-3</v>
      </c>
      <c r="H52" s="54"/>
      <c r="I52" s="54"/>
      <c r="J52" s="54"/>
      <c r="K52" s="54"/>
      <c r="L52" s="275"/>
    </row>
    <row r="53" spans="1:13" x14ac:dyDescent="0.3">
      <c r="A53" s="13" t="s">
        <v>1568</v>
      </c>
      <c r="B53" s="16">
        <f>'Ref. ACS-5-YR'!B1099</f>
        <v>340</v>
      </c>
      <c r="C53" s="55">
        <f>'Ref. ACS-5-YR'!C1099</f>
        <v>5.2075356103538063E-2</v>
      </c>
      <c r="D53" s="16">
        <f>'Ref. ACS-5-YR'!E1099</f>
        <v>360</v>
      </c>
      <c r="E53" s="55">
        <f>'Ref. ACS-5-YR'!F1099</f>
        <v>5.1546391752577317E-2</v>
      </c>
      <c r="F53" s="16">
        <f>'Ref. ACS-5-YR'!H1099</f>
        <v>535</v>
      </c>
      <c r="G53" s="55">
        <f>'Ref. ACS-5-YR'!I1099</f>
        <v>6.972500977453408E-2</v>
      </c>
      <c r="H53" s="54"/>
      <c r="I53" s="54"/>
      <c r="J53" s="54"/>
      <c r="K53" s="54"/>
      <c r="L53" s="275"/>
    </row>
    <row r="54" spans="1:13" x14ac:dyDescent="0.3">
      <c r="A54" s="13" t="s">
        <v>1569</v>
      </c>
      <c r="B54" s="16">
        <f>'Ref. ACS-5-YR'!B1100</f>
        <v>324</v>
      </c>
      <c r="C54" s="55">
        <f>'Ref. ACS-5-YR'!C1100</f>
        <v>4.9624751110430389E-2</v>
      </c>
      <c r="D54" s="16">
        <f>'Ref. ACS-5-YR'!E1100</f>
        <v>324</v>
      </c>
      <c r="E54" s="55">
        <f>'Ref. ACS-5-YR'!F1100</f>
        <v>4.6391752577319589E-2</v>
      </c>
      <c r="F54" s="16">
        <f>'Ref. ACS-5-YR'!H1100</f>
        <v>576</v>
      </c>
      <c r="G54" s="55">
        <f>'Ref. ACS-5-YR'!I1100</f>
        <v>7.506842173856379E-2</v>
      </c>
      <c r="H54" s="54"/>
      <c r="I54" s="54"/>
      <c r="J54" s="54"/>
      <c r="K54" s="54"/>
      <c r="L54" s="275"/>
    </row>
    <row r="55" spans="1:13" x14ac:dyDescent="0.3">
      <c r="A55" s="13" t="s">
        <v>1570</v>
      </c>
      <c r="B55" s="16">
        <f>'Ref. ACS-5-YR'!B1101</f>
        <v>52</v>
      </c>
      <c r="C55" s="55">
        <f>'Ref. ACS-5-YR'!C1101</f>
        <v>7.9644662275999388E-3</v>
      </c>
      <c r="D55" s="16">
        <f>'Ref. ACS-5-YR'!E1101</f>
        <v>38</v>
      </c>
      <c r="E55" s="55">
        <f>'Ref. ACS-5-YR'!F1101</f>
        <v>5.4410080183276057E-3</v>
      </c>
      <c r="F55" s="16">
        <f>'Ref. ACS-5-YR'!H1101</f>
        <v>101</v>
      </c>
      <c r="G55" s="55">
        <f>'Ref. ACS-5-YR'!I1101</f>
        <v>1.3163039228463444E-2</v>
      </c>
      <c r="H55" s="54"/>
      <c r="I55" s="54"/>
      <c r="J55" s="54"/>
      <c r="K55" s="54"/>
      <c r="L55" s="275"/>
    </row>
    <row r="56" spans="1:13" x14ac:dyDescent="0.3">
      <c r="A56" s="13" t="s">
        <v>1571</v>
      </c>
      <c r="B56" s="16">
        <f>'Ref. ACS-5-YR'!B1102</f>
        <v>103</v>
      </c>
      <c r="C56" s="55">
        <f>'Ref. ACS-5-YR'!C1102</f>
        <v>1.5775769643130648E-2</v>
      </c>
      <c r="D56" s="16">
        <f>'Ref. ACS-5-YR'!E1102</f>
        <v>86</v>
      </c>
      <c r="E56" s="55">
        <f>'Ref. ACS-5-YR'!F1102</f>
        <v>1.2313860252004582E-2</v>
      </c>
      <c r="F56" s="16">
        <f>'Ref. ACS-5-YR'!H1102</f>
        <v>71</v>
      </c>
      <c r="G56" s="55">
        <f>'Ref. ACS-5-YR'!I1102</f>
        <v>9.2532255962465785E-3</v>
      </c>
      <c r="H56" s="54"/>
      <c r="I56" s="54"/>
      <c r="J56" s="54"/>
      <c r="K56" s="54"/>
      <c r="L56" s="275"/>
    </row>
    <row r="57" spans="1:13" x14ac:dyDescent="0.3">
      <c r="A57" s="13" t="s">
        <v>1572</v>
      </c>
      <c r="B57" s="16">
        <f>'Ref. ACS-5-YR'!B1103</f>
        <v>60</v>
      </c>
      <c r="C57" s="55">
        <f>'Ref. ACS-5-YR'!C1103</f>
        <v>9.1897687241537761E-3</v>
      </c>
      <c r="D57" s="16">
        <f>'Ref. ACS-5-YR'!E1103</f>
        <v>96</v>
      </c>
      <c r="E57" s="55">
        <f>'Ref. ACS-5-YR'!F1103</f>
        <v>1.3745704467353952E-2</v>
      </c>
      <c r="F57" s="16">
        <f>'Ref. ACS-5-YR'!H1103</f>
        <v>137</v>
      </c>
      <c r="G57" s="55">
        <f>'Ref. ACS-5-YR'!I1103</f>
        <v>1.7854815587123679E-2</v>
      </c>
      <c r="H57" s="54"/>
      <c r="I57" s="54"/>
      <c r="J57" s="54"/>
      <c r="K57" s="54"/>
      <c r="L57" s="275"/>
      <c r="M57" s="62" t="s">
        <v>1577</v>
      </c>
    </row>
    <row r="58" spans="1:13" x14ac:dyDescent="0.3">
      <c r="A58" s="13" t="s">
        <v>1573</v>
      </c>
      <c r="B58" s="16">
        <f>'Ref. ACS-5-YR'!B1104</f>
        <v>367</v>
      </c>
      <c r="C58" s="55">
        <f>'Ref. ACS-5-YR'!C1104</f>
        <v>5.6210752029407257E-2</v>
      </c>
      <c r="D58" s="16">
        <f>'Ref. ACS-5-YR'!E1104</f>
        <v>384</v>
      </c>
      <c r="E58" s="55">
        <f>'Ref. ACS-5-YR'!F1104</f>
        <v>5.4982817869415807E-2</v>
      </c>
      <c r="F58" s="16">
        <f>'Ref. ACS-5-YR'!H1104</f>
        <v>472</v>
      </c>
      <c r="G58" s="55">
        <f>'Ref. ACS-5-YR'!I1104</f>
        <v>6.1514401146878665E-2</v>
      </c>
      <c r="H58" s="54"/>
      <c r="I58" s="54"/>
      <c r="J58" s="54"/>
      <c r="K58" s="54"/>
      <c r="L58" s="275"/>
    </row>
    <row r="59" spans="1:13" x14ac:dyDescent="0.3">
      <c r="A59" s="13" t="s">
        <v>1574</v>
      </c>
      <c r="B59" s="16">
        <f>'Ref. ACS-5-YR'!B1105</f>
        <v>7</v>
      </c>
      <c r="C59" s="55">
        <f>'Ref. ACS-5-YR'!C1105</f>
        <v>1.0721396844846072E-3</v>
      </c>
      <c r="D59" s="16">
        <f>'Ref. ACS-5-YR'!E1105</f>
        <v>0</v>
      </c>
      <c r="E59" s="55">
        <f>'Ref. ACS-5-YR'!F1105</f>
        <v>0</v>
      </c>
      <c r="F59" s="16">
        <f>'Ref. ACS-5-YR'!H1105</f>
        <v>17</v>
      </c>
      <c r="G59" s="55">
        <f>'Ref. ACS-5-YR'!I1105</f>
        <v>2.2155610582562232E-3</v>
      </c>
      <c r="H59" s="54"/>
      <c r="I59" s="54"/>
      <c r="J59" s="54"/>
      <c r="K59" s="54"/>
      <c r="L59" s="275"/>
    </row>
    <row r="60" spans="1:13" x14ac:dyDescent="0.3">
      <c r="A60" t="s">
        <v>1578</v>
      </c>
    </row>
    <row r="63" spans="1:13" x14ac:dyDescent="0.3">
      <c r="A63" s="1" t="s">
        <v>1579</v>
      </c>
    </row>
    <row r="64" spans="1:13" x14ac:dyDescent="0.3">
      <c r="A64" s="81"/>
      <c r="B64" s="91">
        <v>2010</v>
      </c>
      <c r="C64" s="51" t="s">
        <v>1580</v>
      </c>
      <c r="D64" s="91">
        <v>2015</v>
      </c>
      <c r="E64" s="51" t="s">
        <v>1580</v>
      </c>
      <c r="F64" s="91">
        <v>2020</v>
      </c>
      <c r="G64" s="51" t="s">
        <v>1580</v>
      </c>
      <c r="H64" s="52"/>
      <c r="I64" s="52"/>
      <c r="J64" s="52"/>
      <c r="K64" s="52"/>
      <c r="L64" s="274"/>
    </row>
    <row r="65" spans="1:13" x14ac:dyDescent="0.3">
      <c r="A65" s="13" t="s">
        <v>190</v>
      </c>
      <c r="B65" s="16">
        <f>'Ref. ACS-5-YR'!B1135</f>
        <v>6529</v>
      </c>
      <c r="C65" s="55"/>
      <c r="D65" s="16">
        <f>'Ref. ACS-5-YR'!E1135</f>
        <v>6984</v>
      </c>
      <c r="E65" s="55"/>
      <c r="F65" s="16">
        <f>'Ref. ACS-5-YR'!H1135</f>
        <v>7673</v>
      </c>
      <c r="G65" s="55"/>
      <c r="H65" s="54"/>
      <c r="I65" s="54"/>
      <c r="J65" s="54"/>
      <c r="K65" s="54"/>
      <c r="L65" s="275"/>
    </row>
    <row r="66" spans="1:13" x14ac:dyDescent="0.3">
      <c r="A66" s="13" t="s">
        <v>1581</v>
      </c>
      <c r="B66" s="16">
        <f>'Ref. ACS-5-YR'!B1136</f>
        <v>45</v>
      </c>
      <c r="C66" s="55">
        <f>'Ref. ACS-5-YR'!C1136</f>
        <v>6.8923265431153312E-3</v>
      </c>
      <c r="D66" s="16">
        <f>'Ref. ACS-5-YR'!E1136</f>
        <v>53</v>
      </c>
      <c r="E66" s="55">
        <f>'Ref. ACS-5-YR'!F1136</f>
        <v>7.5887743413516609E-3</v>
      </c>
      <c r="F66" s="16">
        <f>'Ref. ACS-5-YR'!H1136</f>
        <v>45</v>
      </c>
      <c r="G66" s="55">
        <f>'Ref. ACS-5-YR'!I1136</f>
        <v>5.8647204483252965E-3</v>
      </c>
      <c r="H66" s="54"/>
      <c r="I66" s="54"/>
      <c r="J66" s="54"/>
      <c r="K66" s="54"/>
      <c r="L66" s="275"/>
    </row>
    <row r="67" spans="1:13" x14ac:dyDescent="0.3">
      <c r="A67" s="13" t="s">
        <v>1582</v>
      </c>
      <c r="B67" s="16">
        <f>'Ref. ACS-5-YR'!B1137</f>
        <v>411</v>
      </c>
      <c r="C67" s="55">
        <f>'Ref. ACS-5-YR'!C1137</f>
        <v>6.2949915760453362E-2</v>
      </c>
      <c r="D67" s="16">
        <f>'Ref. ACS-5-YR'!E1137</f>
        <v>596</v>
      </c>
      <c r="E67" s="55">
        <f>'Ref. ACS-5-YR'!F1137</f>
        <v>8.5337915234822453E-2</v>
      </c>
      <c r="F67" s="16">
        <f>'Ref. ACS-5-YR'!H1137</f>
        <v>433</v>
      </c>
      <c r="G67" s="55">
        <f>'Ref. ACS-5-YR'!I1137</f>
        <v>5.6431643424996743E-2</v>
      </c>
      <c r="H67" s="54"/>
      <c r="I67" s="54"/>
      <c r="J67" s="54"/>
      <c r="K67" s="54"/>
      <c r="L67" s="275"/>
    </row>
    <row r="68" spans="1:13" x14ac:dyDescent="0.3">
      <c r="A68" s="13" t="s">
        <v>1583</v>
      </c>
      <c r="B68" s="16">
        <f>'Ref. ACS-5-YR'!B1138</f>
        <v>1710</v>
      </c>
      <c r="C68" s="55">
        <f>'Ref. ACS-5-YR'!C1138</f>
        <v>0.26190840863838261</v>
      </c>
      <c r="D68" s="16">
        <f>'Ref. ACS-5-YR'!E1138</f>
        <v>1636</v>
      </c>
      <c r="E68" s="55">
        <f>'Ref. ACS-5-YR'!F1138</f>
        <v>0.23424971363115693</v>
      </c>
      <c r="F68" s="16">
        <f>'Ref. ACS-5-YR'!H1138</f>
        <v>2187</v>
      </c>
      <c r="G68" s="55">
        <f>'Ref. ACS-5-YR'!I1138</f>
        <v>0.28502541378860941</v>
      </c>
      <c r="H68" s="54"/>
      <c r="I68" s="54"/>
      <c r="J68" s="54"/>
      <c r="K68" s="54"/>
      <c r="L68" s="275"/>
    </row>
    <row r="69" spans="1:13" x14ac:dyDescent="0.3">
      <c r="A69" s="13" t="s">
        <v>1584</v>
      </c>
      <c r="B69" s="16">
        <f>'Ref. ACS-5-YR'!B1139</f>
        <v>3105</v>
      </c>
      <c r="C69" s="55">
        <f>'Ref. ACS-5-YR'!C1139</f>
        <v>0.47557053147495787</v>
      </c>
      <c r="D69" s="16">
        <f>'Ref. ACS-5-YR'!E1139</f>
        <v>3414</v>
      </c>
      <c r="E69" s="55">
        <f>'Ref. ACS-5-YR'!F1139</f>
        <v>0.4888316151202749</v>
      </c>
      <c r="F69" s="16">
        <f>'Ref. ACS-5-YR'!H1139</f>
        <v>3601</v>
      </c>
      <c r="G69" s="55">
        <f>'Ref. ACS-5-YR'!I1139</f>
        <v>0.46930796298709759</v>
      </c>
      <c r="H69" s="54"/>
      <c r="I69" s="54"/>
      <c r="J69" s="54"/>
      <c r="K69" s="54"/>
      <c r="L69" s="275"/>
    </row>
    <row r="70" spans="1:13" x14ac:dyDescent="0.3">
      <c r="A70" s="13" t="s">
        <v>1585</v>
      </c>
      <c r="B70" s="16">
        <f>'Ref. ACS-5-YR'!B1140</f>
        <v>1146</v>
      </c>
      <c r="C70" s="55">
        <f>'Ref. ACS-5-YR'!C1140</f>
        <v>0.17552458263133711</v>
      </c>
      <c r="D70" s="16">
        <f>'Ref. ACS-5-YR'!E1140</f>
        <v>1194</v>
      </c>
      <c r="E70" s="55">
        <f>'Ref. ACS-5-YR'!F1140</f>
        <v>0.17096219931271478</v>
      </c>
      <c r="F70" s="16">
        <f>'Ref. ACS-5-YR'!H1140</f>
        <v>1293</v>
      </c>
      <c r="G70" s="55">
        <f>'Ref. ACS-5-YR'!I1140</f>
        <v>0.16851296754854686</v>
      </c>
      <c r="H70" s="54"/>
      <c r="I70" s="54"/>
      <c r="J70" s="54"/>
      <c r="K70" s="54"/>
      <c r="L70" s="275"/>
    </row>
    <row r="71" spans="1:13" x14ac:dyDescent="0.3">
      <c r="A71" s="13" t="s">
        <v>1586</v>
      </c>
      <c r="B71" s="16">
        <f>'Ref. ACS-5-YR'!B1141</f>
        <v>112</v>
      </c>
      <c r="C71" s="55">
        <f>'Ref. ACS-5-YR'!C1141</f>
        <v>1.7154234951753715E-2</v>
      </c>
      <c r="D71" s="16">
        <f>'Ref. ACS-5-YR'!E1141</f>
        <v>91</v>
      </c>
      <c r="E71" s="55">
        <f>'Ref. ACS-5-YR'!F1141</f>
        <v>1.3029782359679267E-2</v>
      </c>
      <c r="F71" s="16">
        <f>'Ref. ACS-5-YR'!H1141</f>
        <v>114</v>
      </c>
      <c r="G71" s="55">
        <f>'Ref. ACS-5-YR'!I1141</f>
        <v>1.4857291802424084E-2</v>
      </c>
      <c r="H71" s="54"/>
      <c r="I71" s="54"/>
      <c r="J71" s="54"/>
      <c r="K71" s="54"/>
      <c r="L71" s="275"/>
    </row>
    <row r="72" spans="1:13" x14ac:dyDescent="0.3">
      <c r="A72" t="s">
        <v>1587</v>
      </c>
      <c r="M72" s="42" t="str">
        <f>A72</f>
        <v>Source: U.S. Census Bureau, ACS 06-10, 11-15, 16-20 (5-year Estimates), Table B25041</v>
      </c>
    </row>
    <row r="75" spans="1:13" x14ac:dyDescent="0.3">
      <c r="A75" s="1" t="s">
        <v>1588</v>
      </c>
      <c r="M75" s="62" t="s">
        <v>1589</v>
      </c>
    </row>
    <row r="76" spans="1:13" ht="32.4" customHeight="1" x14ac:dyDescent="0.3">
      <c r="A76" s="81"/>
      <c r="B76" s="61" t="str">
        <f>B3</f>
        <v>City of Selma</v>
      </c>
      <c r="C76" s="61" t="s">
        <v>195</v>
      </c>
      <c r="D76" s="61" t="str">
        <f>B4</f>
        <v>Fresno County</v>
      </c>
      <c r="E76" s="61" t="s">
        <v>195</v>
      </c>
      <c r="F76" s="61" t="s">
        <v>189</v>
      </c>
      <c r="G76" s="61" t="s">
        <v>195</v>
      </c>
      <c r="H76" s="83"/>
      <c r="I76" s="59"/>
      <c r="J76" s="59"/>
      <c r="K76" s="59"/>
      <c r="L76" s="276"/>
    </row>
    <row r="77" spans="1:13" x14ac:dyDescent="0.3">
      <c r="A77" s="13" t="s">
        <v>196</v>
      </c>
      <c r="B77" s="16">
        <f>'Ref. ACS-5-YR'!H1551</f>
        <v>7225</v>
      </c>
      <c r="C77" s="55"/>
      <c r="D77" s="16">
        <f>'Ref. ACS-5-YR'!R1551</f>
        <v>310097</v>
      </c>
      <c r="E77" s="55"/>
      <c r="F77" s="16">
        <f>'Ref. ACS-5-YR'!AB1551</f>
        <v>13103114</v>
      </c>
      <c r="G77" s="55"/>
      <c r="H77" s="54"/>
      <c r="I77" s="54"/>
      <c r="J77" s="54"/>
      <c r="K77" s="54"/>
      <c r="L77" s="275"/>
    </row>
    <row r="78" spans="1:13" x14ac:dyDescent="0.3">
      <c r="A78" s="13" t="s">
        <v>1590</v>
      </c>
      <c r="B78" s="16">
        <f>'Ref. ACS-5-YR'!H1553+'Ref. ACS-5-YR'!H1564</f>
        <v>111</v>
      </c>
      <c r="C78" s="55">
        <f>'Ref. ACS-5-YR'!I1553+'Ref. ACS-5-YR'!I1564</f>
        <v>1.5363321799307958E-2</v>
      </c>
      <c r="D78" s="16">
        <f>'Ref. ACS-5-YR'!R1553+'Ref. ACS-5-YR'!R1564</f>
        <v>9719</v>
      </c>
      <c r="E78" s="55">
        <f>'Ref. ACS-5-YR'!I1553+'Ref. ACS-5-YR'!I1564</f>
        <v>1.5363321799307958E-2</v>
      </c>
      <c r="F78" s="16">
        <f>'Ref. ACS-5-YR'!AB1553+'Ref. ACS-5-YR'!AB1564</f>
        <v>294667</v>
      </c>
      <c r="G78" s="55">
        <f>'Ref. ACS-5-YR'!AC1553+'Ref. ACS-5-YR'!AC1564</f>
        <v>2.1999999999999999E-2</v>
      </c>
      <c r="H78" s="54"/>
      <c r="I78" s="54"/>
      <c r="J78" s="54"/>
      <c r="K78" s="54"/>
      <c r="L78" s="275"/>
    </row>
    <row r="79" spans="1:13" x14ac:dyDescent="0.3">
      <c r="A79" s="13" t="s">
        <v>1591</v>
      </c>
      <c r="B79" s="16">
        <f>'Ref. ACS-5-YR'!H1554+'Ref. ACS-5-YR'!H1565</f>
        <v>372</v>
      </c>
      <c r="C79" s="55">
        <f>'Ref. ACS-5-YR'!I1554+'Ref. ACS-5-YR'!I1565</f>
        <v>5.1487889273356402E-2</v>
      </c>
      <c r="D79" s="16">
        <f>'Ref. ACS-5-YR'!R1554+'Ref. ACS-5-YR'!R1565</f>
        <v>8844</v>
      </c>
      <c r="E79" s="55">
        <f>'Ref. ACS-5-YR'!I1554+'Ref. ACS-5-YR'!I1565</f>
        <v>5.1487889273356402E-2</v>
      </c>
      <c r="F79" s="16">
        <f>'Ref. ACS-5-YR'!AB1554+'Ref. ACS-5-YR'!AB1565</f>
        <v>234646</v>
      </c>
      <c r="G79" s="55">
        <f>'Ref. ACS-5-YR'!AC1554+'Ref. ACS-5-YR'!AC1565</f>
        <v>1.7999999999999999E-2</v>
      </c>
      <c r="H79" s="54"/>
      <c r="I79" s="54"/>
      <c r="J79" s="54"/>
      <c r="K79" s="54"/>
      <c r="L79" s="275"/>
    </row>
    <row r="80" spans="1:13" x14ac:dyDescent="0.3">
      <c r="A80" s="13" t="s">
        <v>1592</v>
      </c>
      <c r="B80" s="16">
        <f>'Ref. ACS-5-YR'!H1555+'Ref. ACS-5-YR'!H1566</f>
        <v>1089</v>
      </c>
      <c r="C80" s="55">
        <f>'Ref. ACS-5-YR'!I1555+'Ref. ACS-5-YR'!I1566</f>
        <v>0.15072664359861593</v>
      </c>
      <c r="D80" s="16">
        <f>'Ref. ACS-5-YR'!R1555+'Ref. ACS-5-YR'!R1566</f>
        <v>44690</v>
      </c>
      <c r="E80" s="55">
        <f>'Ref. ACS-5-YR'!I1555+'Ref. ACS-5-YR'!I1566</f>
        <v>0.15072664359861593</v>
      </c>
      <c r="F80" s="16">
        <f>'Ref. ACS-5-YR'!AB1555+'Ref. ACS-5-YR'!AB1566</f>
        <v>1432955</v>
      </c>
      <c r="G80" s="55">
        <f>'Ref. ACS-5-YR'!AC1555+'Ref. ACS-5-YR'!AC1566</f>
        <v>0.10999999999999999</v>
      </c>
      <c r="H80" s="54"/>
      <c r="I80" s="54"/>
      <c r="J80" s="54"/>
      <c r="K80" s="54"/>
      <c r="L80" s="275"/>
    </row>
    <row r="81" spans="1:13" x14ac:dyDescent="0.3">
      <c r="A81" s="13" t="s">
        <v>1593</v>
      </c>
      <c r="B81" s="16">
        <f>'Ref. ACS-5-YR'!H1556+'Ref. ACS-5-YR'!H1567</f>
        <v>1020</v>
      </c>
      <c r="C81" s="55">
        <f>'Ref. ACS-5-YR'!I1556+'Ref. ACS-5-YR'!I1567</f>
        <v>0.14117647058823529</v>
      </c>
      <c r="D81" s="16">
        <f>'Ref. ACS-5-YR'!R1556+'Ref. ACS-5-YR'!R1567</f>
        <v>46980</v>
      </c>
      <c r="E81" s="55">
        <f>'Ref. ACS-5-YR'!I1556+'Ref. ACS-5-YR'!I1567</f>
        <v>0.14117647058823529</v>
      </c>
      <c r="F81" s="16">
        <f>'Ref. ACS-5-YR'!AB1556+'Ref. ACS-5-YR'!AB1567</f>
        <v>1448367</v>
      </c>
      <c r="G81" s="55">
        <f>'Ref. ACS-5-YR'!AC1556+'Ref. ACS-5-YR'!AC1567</f>
        <v>0.111</v>
      </c>
      <c r="H81" s="54"/>
      <c r="I81" s="54"/>
      <c r="J81" s="54"/>
      <c r="K81" s="54"/>
      <c r="L81" s="275"/>
    </row>
    <row r="82" spans="1:13" x14ac:dyDescent="0.3">
      <c r="A82" s="13" t="s">
        <v>1594</v>
      </c>
      <c r="B82" s="16">
        <f>'Ref. ACS-5-YR'!H1557+'Ref. ACS-5-YR'!H1568</f>
        <v>900</v>
      </c>
      <c r="C82" s="55">
        <f>'Ref. ACS-5-YR'!I1557+'Ref. ACS-5-YR'!I1568</f>
        <v>0.1245674740484429</v>
      </c>
      <c r="D82" s="16">
        <f>'Ref. ACS-5-YR'!R1557+'Ref. ACS-5-YR'!R1568</f>
        <v>43141</v>
      </c>
      <c r="E82" s="55">
        <f>'Ref. ACS-5-YR'!I1557+'Ref. ACS-5-YR'!I1568</f>
        <v>0.1245674740484429</v>
      </c>
      <c r="F82" s="16">
        <f>'Ref. ACS-5-YR'!AB1557+'Ref. ACS-5-YR'!AB1568</f>
        <v>1967306</v>
      </c>
      <c r="G82" s="55">
        <f>'Ref. ACS-5-YR'!AC1557+'Ref. ACS-5-YR'!AC1568</f>
        <v>0.15100000000000002</v>
      </c>
      <c r="H82" s="54"/>
      <c r="I82" s="54"/>
      <c r="J82" s="54"/>
      <c r="K82" s="54"/>
      <c r="L82" s="275"/>
    </row>
    <row r="83" spans="1:13" x14ac:dyDescent="0.3">
      <c r="A83" s="13" t="s">
        <v>1595</v>
      </c>
      <c r="B83" s="16">
        <f>'Ref. ACS-5-YR'!H1558+'Ref. ACS-5-YR'!H1569</f>
        <v>1292</v>
      </c>
      <c r="C83" s="55">
        <f>'Ref. ACS-5-YR'!I1558+'Ref. ACS-5-YR'!I1569</f>
        <v>0.17882352941176471</v>
      </c>
      <c r="D83" s="16">
        <f>'Ref. ACS-5-YR'!R1558+'Ref. ACS-5-YR'!R1569</f>
        <v>54567</v>
      </c>
      <c r="E83" s="55">
        <f>'Ref. ACS-5-YR'!I1558+'Ref. ACS-5-YR'!I1569</f>
        <v>0.17882352941176471</v>
      </c>
      <c r="F83" s="16">
        <f>'Ref. ACS-5-YR'!AB1558+'Ref. ACS-5-YR'!AB1569</f>
        <v>2290081</v>
      </c>
      <c r="G83" s="55">
        <f>'Ref. ACS-5-YR'!AC1558+'Ref. ACS-5-YR'!AC1569</f>
        <v>0.17499999999999999</v>
      </c>
      <c r="H83" s="54"/>
      <c r="I83" s="54"/>
      <c r="J83" s="54"/>
      <c r="K83" s="54"/>
      <c r="L83" s="275"/>
    </row>
    <row r="84" spans="1:13" x14ac:dyDescent="0.3">
      <c r="A84" s="13" t="s">
        <v>1596</v>
      </c>
      <c r="B84" s="16">
        <f>'Ref. ACS-5-YR'!H1559+'Ref. ACS-5-YR'!H1570</f>
        <v>437</v>
      </c>
      <c r="C84" s="55">
        <f>'Ref. ACS-5-YR'!I1559+'Ref. ACS-5-YR'!I1570</f>
        <v>6.0484429065743944E-2</v>
      </c>
      <c r="D84" s="16">
        <f>'Ref. ACS-5-YR'!R1559+'Ref. ACS-5-YR'!R1570</f>
        <v>33392</v>
      </c>
      <c r="E84" s="55">
        <f>'Ref. ACS-5-YR'!I1559+'Ref. ACS-5-YR'!I1570</f>
        <v>6.0484429065743944E-2</v>
      </c>
      <c r="F84" s="16">
        <f>'Ref. ACS-5-YR'!AB1559+'Ref. ACS-5-YR'!AB1570</f>
        <v>1740922</v>
      </c>
      <c r="G84" s="55">
        <f>'Ref. ACS-5-YR'!AC1559+'Ref. ACS-5-YR'!AC1570</f>
        <v>0.13300000000000001</v>
      </c>
      <c r="H84" s="54"/>
      <c r="I84" s="54"/>
      <c r="J84" s="54"/>
      <c r="K84" s="54"/>
      <c r="L84" s="275"/>
    </row>
    <row r="85" spans="1:13" x14ac:dyDescent="0.3">
      <c r="A85" s="13" t="s">
        <v>1597</v>
      </c>
      <c r="B85" s="16">
        <f>'Ref. ACS-5-YR'!H1560+'Ref. ACS-5-YR'!H1571</f>
        <v>877</v>
      </c>
      <c r="C85" s="55">
        <f>'Ref. ACS-5-YR'!I1560+'Ref. ACS-5-YR'!I1571</f>
        <v>0.1213840830449827</v>
      </c>
      <c r="D85" s="16">
        <f>'Ref. ACS-5-YR'!R1560+'Ref. ACS-5-YR'!R1571</f>
        <v>35561</v>
      </c>
      <c r="E85" s="55">
        <f>'Ref. ACS-5-YR'!I1560+'Ref. ACS-5-YR'!I1571</f>
        <v>0.1213840830449827</v>
      </c>
      <c r="F85" s="16">
        <f>'Ref. ACS-5-YR'!AB1560+'Ref. ACS-5-YR'!AB1571</f>
        <v>1767353</v>
      </c>
      <c r="G85" s="55">
        <f>'Ref. ACS-5-YR'!AC1560+'Ref. ACS-5-YR'!AC1571</f>
        <v>0.13500000000000001</v>
      </c>
      <c r="H85" s="54"/>
      <c r="I85" s="54"/>
      <c r="J85" s="54"/>
      <c r="K85" s="54"/>
      <c r="L85" s="275"/>
    </row>
    <row r="86" spans="1:13" x14ac:dyDescent="0.3">
      <c r="A86" s="13" t="s">
        <v>1598</v>
      </c>
      <c r="B86" s="16">
        <f>'Ref. ACS-5-YR'!H1561+'Ref. ACS-5-YR'!H1572</f>
        <v>615</v>
      </c>
      <c r="C86" s="55">
        <f>'Ref. ACS-5-YR'!I1561+'Ref. ACS-5-YR'!I1572</f>
        <v>8.5121107266435986E-2</v>
      </c>
      <c r="D86" s="16">
        <f>'Ref. ACS-5-YR'!R1561+'Ref. ACS-5-YR'!R1572</f>
        <v>16007</v>
      </c>
      <c r="E86" s="55">
        <f>'Ref. ACS-5-YR'!I1561+'Ref. ACS-5-YR'!I1572</f>
        <v>8.5121107266435986E-2</v>
      </c>
      <c r="F86" s="16">
        <f>'Ref. ACS-5-YR'!AB1561+'Ref. ACS-5-YR'!AB1572</f>
        <v>763029</v>
      </c>
      <c r="G86" s="55">
        <f>'Ref. ACS-5-YR'!AC1561+'Ref. ACS-5-YR'!AC1572</f>
        <v>5.8000000000000003E-2</v>
      </c>
      <c r="H86" s="54"/>
      <c r="I86" s="54"/>
      <c r="J86" s="54"/>
      <c r="K86" s="54"/>
      <c r="L86" s="275"/>
    </row>
    <row r="87" spans="1:13" x14ac:dyDescent="0.3">
      <c r="A87" s="13" t="s">
        <v>1599</v>
      </c>
      <c r="B87" s="16">
        <f>'Ref. ACS-5-YR'!H1562+'Ref. ACS-5-YR'!H1573</f>
        <v>512</v>
      </c>
      <c r="C87" s="55">
        <f>'Ref. ACS-5-YR'!I1562+'Ref. ACS-5-YR'!I1573</f>
        <v>7.0865051903114179E-2</v>
      </c>
      <c r="D87" s="16">
        <f>'Ref. ACS-5-YR'!R1562+'Ref. ACS-5-YR'!R1573</f>
        <v>17196</v>
      </c>
      <c r="E87" s="55">
        <f>'Ref. ACS-5-YR'!I1562+'Ref. ACS-5-YR'!I1573</f>
        <v>7.0865051903114179E-2</v>
      </c>
      <c r="F87" s="16">
        <f>'Ref. ACS-5-YR'!AB1562+'Ref. ACS-5-YR'!AB1573</f>
        <v>1163788</v>
      </c>
      <c r="G87" s="55">
        <f>'Ref. ACS-5-YR'!AC1562+'Ref. ACS-5-YR'!AC1573</f>
        <v>8.8999999999999996E-2</v>
      </c>
      <c r="H87" s="54"/>
      <c r="I87" s="54"/>
      <c r="J87" s="54"/>
      <c r="K87" s="54"/>
      <c r="L87" s="275"/>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1"/>
      <c r="B92" s="61" t="str">
        <f>B3</f>
        <v>City of Selma</v>
      </c>
      <c r="C92" s="61" t="s">
        <v>195</v>
      </c>
      <c r="D92" s="61" t="str">
        <f>B4</f>
        <v>Fresno County</v>
      </c>
      <c r="E92" s="61" t="s">
        <v>195</v>
      </c>
      <c r="F92" s="61" t="s">
        <v>189</v>
      </c>
      <c r="G92" s="61" t="s">
        <v>195</v>
      </c>
    </row>
    <row r="93" spans="1:13" x14ac:dyDescent="0.3">
      <c r="A93" s="13" t="s">
        <v>190</v>
      </c>
      <c r="B93" s="16">
        <f>'Ref. ACS-5-YR'!H1551</f>
        <v>7225</v>
      </c>
      <c r="C93" s="55"/>
      <c r="D93" s="16">
        <f>'Ref. ACS-5-YR'!R1551</f>
        <v>310097</v>
      </c>
      <c r="E93" s="55"/>
      <c r="F93" s="16">
        <f>'Ref. ACS-5-YR'!AB1551</f>
        <v>13103114</v>
      </c>
      <c r="G93" s="55"/>
    </row>
    <row r="94" spans="1:13" x14ac:dyDescent="0.3">
      <c r="A94" s="13" t="s">
        <v>1412</v>
      </c>
      <c r="B94" s="16">
        <f>'Ref. ACS-5-YR'!H1552</f>
        <v>3970</v>
      </c>
      <c r="C94" s="55">
        <f>'Ref. ACS-5-YR'!I1552</f>
        <v>0.54948096885813147</v>
      </c>
      <c r="D94" s="16">
        <f>'Ref. ACS-5-YR'!R1552</f>
        <v>166420</v>
      </c>
      <c r="E94" s="55">
        <f>'Ref. ACS-5-YR'!S1552</f>
        <v>0.53700000000000003</v>
      </c>
      <c r="F94" s="16">
        <f>'Ref. ACS-5-YR'!AB1552</f>
        <v>7241318</v>
      </c>
      <c r="G94" s="55">
        <f>'Ref. ACS-5-YR'!AC1552</f>
        <v>0.55300000000000005</v>
      </c>
    </row>
    <row r="95" spans="1:13" x14ac:dyDescent="0.3">
      <c r="A95" s="187" t="s">
        <v>1590</v>
      </c>
      <c r="B95" s="16">
        <f>'Ref. ACS-5-YR'!H1553</f>
        <v>44</v>
      </c>
      <c r="C95" s="55">
        <f>'Ref. ACS-5-YR'!I1553</f>
        <v>6.0899653979238754E-3</v>
      </c>
      <c r="D95" s="16">
        <f>'Ref. ACS-5-YR'!R1553</f>
        <v>6662</v>
      </c>
      <c r="E95" s="55">
        <f>'Ref. ACS-5-YR'!S1553</f>
        <v>2.1000000000000001E-2</v>
      </c>
      <c r="F95" s="16">
        <f>'Ref. ACS-5-YR'!AB1553</f>
        <v>160558</v>
      </c>
      <c r="G95" s="55">
        <f>'Ref. ACS-5-YR'!AC1553</f>
        <v>1.2E-2</v>
      </c>
    </row>
    <row r="96" spans="1:13" x14ac:dyDescent="0.3">
      <c r="A96" s="187" t="s">
        <v>1591</v>
      </c>
      <c r="B96" s="16">
        <f>'Ref. ACS-5-YR'!H1554</f>
        <v>106</v>
      </c>
      <c r="C96" s="55">
        <f>'Ref. ACS-5-YR'!I1554</f>
        <v>1.467128027681661E-2</v>
      </c>
      <c r="D96" s="16">
        <f>'Ref. ACS-5-YR'!R1554</f>
        <v>5077</v>
      </c>
      <c r="E96" s="55">
        <f>'Ref. ACS-5-YR'!S1554</f>
        <v>1.6E-2</v>
      </c>
      <c r="F96" s="16">
        <f>'Ref. ACS-5-YR'!AB1554</f>
        <v>112342</v>
      </c>
      <c r="G96" s="55">
        <f>'Ref. ACS-5-YR'!AC1554</f>
        <v>8.9999999999999993E-3</v>
      </c>
    </row>
    <row r="97" spans="1:7" x14ac:dyDescent="0.3">
      <c r="A97" s="187" t="s">
        <v>1592</v>
      </c>
      <c r="B97" s="16">
        <f>'Ref. ACS-5-YR'!H1555</f>
        <v>668</v>
      </c>
      <c r="C97" s="55">
        <f>'Ref. ACS-5-YR'!I1555</f>
        <v>9.2456747404844289E-2</v>
      </c>
      <c r="D97" s="16">
        <f>'Ref. ACS-5-YR'!R1555</f>
        <v>30146</v>
      </c>
      <c r="E97" s="55">
        <f>'Ref. ACS-5-YR'!S1555</f>
        <v>9.7000000000000003E-2</v>
      </c>
      <c r="F97" s="16">
        <f>'Ref. ACS-5-YR'!AB1555</f>
        <v>924495</v>
      </c>
      <c r="G97" s="55">
        <f>'Ref. ACS-5-YR'!AC1555</f>
        <v>7.0999999999999994E-2</v>
      </c>
    </row>
    <row r="98" spans="1:7" x14ac:dyDescent="0.3">
      <c r="A98" s="187" t="s">
        <v>1593</v>
      </c>
      <c r="B98" s="16">
        <f>'Ref. ACS-5-YR'!H1556</f>
        <v>604</v>
      </c>
      <c r="C98" s="55">
        <f>'Ref. ACS-5-YR'!I1556</f>
        <v>8.3598615916955013E-2</v>
      </c>
      <c r="D98" s="16">
        <f>'Ref. ACS-5-YR'!R1556</f>
        <v>26509</v>
      </c>
      <c r="E98" s="55">
        <f>'Ref. ACS-5-YR'!S1556</f>
        <v>8.5000000000000006E-2</v>
      </c>
      <c r="F98" s="16">
        <f>'Ref. ACS-5-YR'!AB1556</f>
        <v>811147</v>
      </c>
      <c r="G98" s="55">
        <f>'Ref. ACS-5-YR'!AC1556</f>
        <v>6.2E-2</v>
      </c>
    </row>
    <row r="99" spans="1:7" x14ac:dyDescent="0.3">
      <c r="A99" s="187" t="s">
        <v>1594</v>
      </c>
      <c r="B99" s="16">
        <f>'Ref. ACS-5-YR'!H1557</f>
        <v>501</v>
      </c>
      <c r="C99" s="55">
        <f>'Ref. ACS-5-YR'!I1557</f>
        <v>6.934256055363322E-2</v>
      </c>
      <c r="D99" s="16">
        <f>'Ref. ACS-5-YR'!R1557</f>
        <v>19783</v>
      </c>
      <c r="E99" s="55">
        <f>'Ref. ACS-5-YR'!S1557</f>
        <v>6.4000000000000001E-2</v>
      </c>
      <c r="F99" s="16">
        <f>'Ref. ACS-5-YR'!AB1557</f>
        <v>1068601</v>
      </c>
      <c r="G99" s="55">
        <f>'Ref. ACS-5-YR'!AC1557</f>
        <v>8.2000000000000003E-2</v>
      </c>
    </row>
    <row r="100" spans="1:7" x14ac:dyDescent="0.3">
      <c r="A100" s="187" t="s">
        <v>1595</v>
      </c>
      <c r="B100" s="16">
        <f>'Ref. ACS-5-YR'!H1558</f>
        <v>621</v>
      </c>
      <c r="C100" s="55">
        <f>'Ref. ACS-5-YR'!I1558</f>
        <v>8.5951557093425612E-2</v>
      </c>
      <c r="D100" s="16">
        <f>'Ref. ACS-5-YR'!R1558</f>
        <v>26274</v>
      </c>
      <c r="E100" s="55">
        <f>'Ref. ACS-5-YR'!S1558</f>
        <v>8.5000000000000006E-2</v>
      </c>
      <c r="F100" s="16">
        <f>'Ref. ACS-5-YR'!AB1558</f>
        <v>1175870</v>
      </c>
      <c r="G100" s="55">
        <f>'Ref. ACS-5-YR'!AC1558</f>
        <v>0.09</v>
      </c>
    </row>
    <row r="101" spans="1:7" x14ac:dyDescent="0.3">
      <c r="A101" s="187" t="s">
        <v>1596</v>
      </c>
      <c r="B101" s="16">
        <f>'Ref. ACS-5-YR'!H1559</f>
        <v>321</v>
      </c>
      <c r="C101" s="55">
        <f>'Ref. ACS-5-YR'!I1559</f>
        <v>4.4429065743944639E-2</v>
      </c>
      <c r="D101" s="16">
        <f>'Ref. ACS-5-YR'!R1559</f>
        <v>15156</v>
      </c>
      <c r="E101" s="55">
        <f>'Ref. ACS-5-YR'!S1559</f>
        <v>4.9000000000000002E-2</v>
      </c>
      <c r="F101" s="16">
        <f>'Ref. ACS-5-YR'!AB1559</f>
        <v>906490</v>
      </c>
      <c r="G101" s="55">
        <f>'Ref. ACS-5-YR'!AC1559</f>
        <v>6.9000000000000006E-2</v>
      </c>
    </row>
    <row r="102" spans="1:7" x14ac:dyDescent="0.3">
      <c r="A102" s="187" t="s">
        <v>1597</v>
      </c>
      <c r="B102" s="16">
        <f>'Ref. ACS-5-YR'!H1560</f>
        <v>557</v>
      </c>
      <c r="C102" s="55">
        <f>'Ref. ACS-5-YR'!I1560</f>
        <v>7.7093425605536336E-2</v>
      </c>
      <c r="D102" s="16">
        <f>'Ref. ACS-5-YR'!R1560</f>
        <v>19920</v>
      </c>
      <c r="E102" s="55">
        <f>'Ref. ACS-5-YR'!S1560</f>
        <v>6.4000000000000001E-2</v>
      </c>
      <c r="F102" s="16">
        <f>'Ref. ACS-5-YR'!AB1560</f>
        <v>1077380</v>
      </c>
      <c r="G102" s="55">
        <f>'Ref. ACS-5-YR'!AC1560</f>
        <v>8.2000000000000003E-2</v>
      </c>
    </row>
    <row r="103" spans="1:7" x14ac:dyDescent="0.3">
      <c r="A103" s="187" t="s">
        <v>1598</v>
      </c>
      <c r="B103" s="16">
        <f>'Ref. ACS-5-YR'!H1561</f>
        <v>295</v>
      </c>
      <c r="C103" s="55">
        <f>'Ref. ACS-5-YR'!I1561</f>
        <v>4.083044982698962E-2</v>
      </c>
      <c r="D103" s="16">
        <f>'Ref. ACS-5-YR'!R1561</f>
        <v>8594</v>
      </c>
      <c r="E103" s="55">
        <f>'Ref. ACS-5-YR'!S1561</f>
        <v>2.8000000000000001E-2</v>
      </c>
      <c r="F103" s="16">
        <f>'Ref. ACS-5-YR'!AB1561</f>
        <v>430809</v>
      </c>
      <c r="G103" s="55">
        <f>'Ref. ACS-5-YR'!AC1561</f>
        <v>3.3000000000000002E-2</v>
      </c>
    </row>
    <row r="104" spans="1:7" x14ac:dyDescent="0.3">
      <c r="A104" s="187" t="s">
        <v>1599</v>
      </c>
      <c r="B104" s="16">
        <f>'Ref. ACS-5-YR'!H1562</f>
        <v>253</v>
      </c>
      <c r="C104" s="55">
        <f>'Ref. ACS-5-YR'!I1562</f>
        <v>3.5017301038062283E-2</v>
      </c>
      <c r="D104" s="16">
        <f>'Ref. ACS-5-YR'!R1562</f>
        <v>8299</v>
      </c>
      <c r="E104" s="55">
        <f>'Ref. ACS-5-YR'!S1562</f>
        <v>2.7E-2</v>
      </c>
      <c r="F104" s="16">
        <f>'Ref. ACS-5-YR'!AB1562</f>
        <v>573626</v>
      </c>
      <c r="G104" s="55">
        <f>'Ref. ACS-5-YR'!AC1562</f>
        <v>4.3999999999999997E-2</v>
      </c>
    </row>
    <row r="105" spans="1:7" x14ac:dyDescent="0.3">
      <c r="A105" s="13" t="s">
        <v>1404</v>
      </c>
      <c r="B105" s="16">
        <f>'Ref. ACS-5-YR'!H1563</f>
        <v>3255</v>
      </c>
      <c r="C105" s="55">
        <f>'Ref. ACS-5-YR'!I1563</f>
        <v>0.45051903114186853</v>
      </c>
      <c r="D105" s="16">
        <f>'Ref. ACS-5-YR'!R1563</f>
        <v>143677</v>
      </c>
      <c r="E105" s="55">
        <f>'Ref. ACS-5-YR'!S1563</f>
        <v>0.46300000000000002</v>
      </c>
      <c r="F105" s="16">
        <f>'Ref. ACS-5-YR'!AB1563</f>
        <v>5861796</v>
      </c>
      <c r="G105" s="55">
        <f>'Ref. ACS-5-YR'!AC1563</f>
        <v>0.44700000000000001</v>
      </c>
    </row>
    <row r="106" spans="1:7" x14ac:dyDescent="0.3">
      <c r="A106" s="187" t="s">
        <v>1590</v>
      </c>
      <c r="B106" s="16">
        <f>'Ref. ACS-5-YR'!H1564</f>
        <v>67</v>
      </c>
      <c r="C106" s="55">
        <f>'Ref. ACS-5-YR'!I1564</f>
        <v>9.2733564013840822E-3</v>
      </c>
      <c r="D106" s="16">
        <f>'Ref. ACS-5-YR'!R1564</f>
        <v>3057</v>
      </c>
      <c r="E106" s="55">
        <f>'Ref. ACS-5-YR'!S1564</f>
        <v>0.01</v>
      </c>
      <c r="F106" s="16">
        <f>'Ref. ACS-5-YR'!AB1564</f>
        <v>134109</v>
      </c>
      <c r="G106" s="55">
        <f>'Ref. ACS-5-YR'!AC1564</f>
        <v>0.01</v>
      </c>
    </row>
    <row r="107" spans="1:7" x14ac:dyDescent="0.3">
      <c r="A107" s="187" t="s">
        <v>1591</v>
      </c>
      <c r="B107" s="16">
        <f>'Ref. ACS-5-YR'!H1565</f>
        <v>266</v>
      </c>
      <c r="C107" s="55">
        <f>'Ref. ACS-5-YR'!I1565</f>
        <v>3.6816608996539796E-2</v>
      </c>
      <c r="D107" s="16">
        <f>'Ref. ACS-5-YR'!R1565</f>
        <v>3767</v>
      </c>
      <c r="E107" s="55">
        <f>'Ref. ACS-5-YR'!S1565</f>
        <v>1.2E-2</v>
      </c>
      <c r="F107" s="16">
        <f>'Ref. ACS-5-YR'!AB1565</f>
        <v>122304</v>
      </c>
      <c r="G107" s="55">
        <f>'Ref. ACS-5-YR'!AC1565</f>
        <v>8.9999999999999993E-3</v>
      </c>
    </row>
    <row r="108" spans="1:7" x14ac:dyDescent="0.3">
      <c r="A108" s="187" t="s">
        <v>1592</v>
      </c>
      <c r="B108" s="16">
        <f>'Ref. ACS-5-YR'!H1566</f>
        <v>421</v>
      </c>
      <c r="C108" s="55">
        <f>'Ref. ACS-5-YR'!I1566</f>
        <v>5.8269896193771625E-2</v>
      </c>
      <c r="D108" s="16">
        <f>'Ref. ACS-5-YR'!R1566</f>
        <v>14544</v>
      </c>
      <c r="E108" s="55">
        <f>'Ref. ACS-5-YR'!S1566</f>
        <v>4.7E-2</v>
      </c>
      <c r="F108" s="16">
        <f>'Ref. ACS-5-YR'!AB1566</f>
        <v>508460</v>
      </c>
      <c r="G108" s="55">
        <f>'Ref. ACS-5-YR'!AC1566</f>
        <v>3.9E-2</v>
      </c>
    </row>
    <row r="109" spans="1:7" x14ac:dyDescent="0.3">
      <c r="A109" s="187" t="s">
        <v>1593</v>
      </c>
      <c r="B109" s="16">
        <f>'Ref. ACS-5-YR'!H1567</f>
        <v>416</v>
      </c>
      <c r="C109" s="55">
        <f>'Ref. ACS-5-YR'!I1567</f>
        <v>5.7577854671280279E-2</v>
      </c>
      <c r="D109" s="16">
        <f>'Ref. ACS-5-YR'!R1567</f>
        <v>20471</v>
      </c>
      <c r="E109" s="55">
        <f>'Ref. ACS-5-YR'!S1567</f>
        <v>6.6000000000000003E-2</v>
      </c>
      <c r="F109" s="16">
        <f>'Ref. ACS-5-YR'!AB1567</f>
        <v>637220</v>
      </c>
      <c r="G109" s="55">
        <f>'Ref. ACS-5-YR'!AC1567</f>
        <v>4.9000000000000002E-2</v>
      </c>
    </row>
    <row r="110" spans="1:7" x14ac:dyDescent="0.3">
      <c r="A110" s="187" t="s">
        <v>1594</v>
      </c>
      <c r="B110" s="16">
        <f>'Ref. ACS-5-YR'!H1568</f>
        <v>399</v>
      </c>
      <c r="C110" s="55">
        <f>'Ref. ACS-5-YR'!I1568</f>
        <v>5.5224913494809687E-2</v>
      </c>
      <c r="D110" s="16">
        <f>'Ref. ACS-5-YR'!R1568</f>
        <v>23358</v>
      </c>
      <c r="E110" s="55">
        <f>'Ref. ACS-5-YR'!S1568</f>
        <v>7.4999999999999997E-2</v>
      </c>
      <c r="F110" s="16">
        <f>'Ref. ACS-5-YR'!AB1568</f>
        <v>898705</v>
      </c>
      <c r="G110" s="55">
        <f>'Ref. ACS-5-YR'!AC1568</f>
        <v>6.9000000000000006E-2</v>
      </c>
    </row>
    <row r="111" spans="1:7" x14ac:dyDescent="0.3">
      <c r="A111" s="187" t="s">
        <v>1595</v>
      </c>
      <c r="B111" s="16">
        <f>'Ref. ACS-5-YR'!H1569</f>
        <v>671</v>
      </c>
      <c r="C111" s="55">
        <f>'Ref. ACS-5-YR'!I1569</f>
        <v>9.2871972318339102E-2</v>
      </c>
      <c r="D111" s="16">
        <f>'Ref. ACS-5-YR'!R1569</f>
        <v>28293</v>
      </c>
      <c r="E111" s="55">
        <f>'Ref. ACS-5-YR'!S1569</f>
        <v>9.0999999999999998E-2</v>
      </c>
      <c r="F111" s="16">
        <f>'Ref. ACS-5-YR'!AB1569</f>
        <v>1114211</v>
      </c>
      <c r="G111" s="55">
        <f>'Ref. ACS-5-YR'!AC1569</f>
        <v>8.5000000000000006E-2</v>
      </c>
    </row>
    <row r="112" spans="1:7" x14ac:dyDescent="0.3">
      <c r="A112" s="187" t="s">
        <v>1596</v>
      </c>
      <c r="B112" s="16">
        <f>'Ref. ACS-5-YR'!H1570</f>
        <v>116</v>
      </c>
      <c r="C112" s="55">
        <f>'Ref. ACS-5-YR'!I1570</f>
        <v>1.6055363321799309E-2</v>
      </c>
      <c r="D112" s="16">
        <f>'Ref. ACS-5-YR'!R1570</f>
        <v>18236</v>
      </c>
      <c r="E112" s="55">
        <f>'Ref. ACS-5-YR'!S1570</f>
        <v>5.8999999999999997E-2</v>
      </c>
      <c r="F112" s="16">
        <f>'Ref. ACS-5-YR'!AB1570</f>
        <v>834432</v>
      </c>
      <c r="G112" s="55">
        <f>'Ref. ACS-5-YR'!AC1570</f>
        <v>6.4000000000000001E-2</v>
      </c>
    </row>
    <row r="113" spans="1:13" x14ac:dyDescent="0.3">
      <c r="A113" s="187" t="s">
        <v>1597</v>
      </c>
      <c r="B113" s="16">
        <f>'Ref. ACS-5-YR'!H1571</f>
        <v>320</v>
      </c>
      <c r="C113" s="55">
        <f>'Ref. ACS-5-YR'!I1571</f>
        <v>4.4290657439446365E-2</v>
      </c>
      <c r="D113" s="16">
        <f>'Ref. ACS-5-YR'!R1571</f>
        <v>15641</v>
      </c>
      <c r="E113" s="55">
        <f>'Ref. ACS-5-YR'!S1571</f>
        <v>0.05</v>
      </c>
      <c r="F113" s="16">
        <f>'Ref. ACS-5-YR'!AB1571</f>
        <v>689973</v>
      </c>
      <c r="G113" s="55">
        <f>'Ref. ACS-5-YR'!AC1571</f>
        <v>5.2999999999999999E-2</v>
      </c>
    </row>
    <row r="114" spans="1:13" x14ac:dyDescent="0.3">
      <c r="A114" s="187" t="s">
        <v>1598</v>
      </c>
      <c r="B114" s="16">
        <f>'Ref. ACS-5-YR'!H1572</f>
        <v>320</v>
      </c>
      <c r="C114" s="55">
        <f>'Ref. ACS-5-YR'!I1572</f>
        <v>4.4290657439446365E-2</v>
      </c>
      <c r="D114" s="16">
        <f>'Ref. ACS-5-YR'!R1572</f>
        <v>7413</v>
      </c>
      <c r="E114" s="55">
        <f>'Ref. ACS-5-YR'!S1572</f>
        <v>2.4E-2</v>
      </c>
      <c r="F114" s="16">
        <f>'Ref. ACS-5-YR'!AB1572</f>
        <v>332220</v>
      </c>
      <c r="G114" s="55">
        <f>'Ref. ACS-5-YR'!AC1572</f>
        <v>2.5000000000000001E-2</v>
      </c>
    </row>
    <row r="115" spans="1:13" x14ac:dyDescent="0.3">
      <c r="A115" s="187" t="s">
        <v>1599</v>
      </c>
      <c r="B115" s="16">
        <f>'Ref. ACS-5-YR'!H1573</f>
        <v>259</v>
      </c>
      <c r="C115" s="55">
        <f>'Ref. ACS-5-YR'!I1573</f>
        <v>3.5847750865051903E-2</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49" t="s">
        <v>2499</v>
      </c>
      <c r="B117" s="349"/>
      <c r="C117" s="349"/>
      <c r="D117" s="349"/>
      <c r="E117" s="349"/>
      <c r="F117" s="349"/>
      <c r="G117" s="349"/>
    </row>
    <row r="120" spans="1:13" x14ac:dyDescent="0.3">
      <c r="M120"/>
    </row>
    <row r="121" spans="1:13" x14ac:dyDescent="0.3">
      <c r="A121" s="1" t="s">
        <v>2490</v>
      </c>
      <c r="B121" s="115"/>
      <c r="C121" s="115" t="s">
        <v>195</v>
      </c>
      <c r="D121" s="115"/>
      <c r="E121" s="115" t="s">
        <v>195</v>
      </c>
      <c r="F121" s="115"/>
      <c r="G121" s="115" t="s">
        <v>195</v>
      </c>
    </row>
    <row r="122" spans="1:13" ht="26.4" customHeight="1" x14ac:dyDescent="0.3">
      <c r="A122" s="157"/>
      <c r="B122" s="61" t="str">
        <f>B3</f>
        <v>City of Selma</v>
      </c>
      <c r="C122" s="61" t="str">
        <f>B3</f>
        <v>City of Selma</v>
      </c>
      <c r="D122" s="61" t="str">
        <f>B4</f>
        <v>Fresno County</v>
      </c>
      <c r="E122" s="61" t="str">
        <f>B4</f>
        <v>Fresno County</v>
      </c>
      <c r="F122" s="61" t="s">
        <v>189</v>
      </c>
      <c r="G122" s="61" t="s">
        <v>189</v>
      </c>
      <c r="M122" s="62" t="s">
        <v>131</v>
      </c>
    </row>
    <row r="123" spans="1:13" x14ac:dyDescent="0.3">
      <c r="A123" s="13" t="s">
        <v>190</v>
      </c>
      <c r="B123" s="16">
        <f>'Ref. ACS-5-YR'!H1163</f>
        <v>7225</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3970</v>
      </c>
      <c r="C124" s="55">
        <f>'Ref. ACS-5-YR'!I1164</f>
        <v>0.54948096885813147</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3970</v>
      </c>
      <c r="C125" s="55">
        <f>'Ref. ACS-5-YR'!I1165</f>
        <v>0.54948096885813147</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1605</v>
      </c>
      <c r="B127" s="16">
        <f>'Ref. ACS-5-YR'!H1167</f>
        <v>3255</v>
      </c>
      <c r="C127" s="55">
        <f>'Ref. ACS-5-YR'!I1167</f>
        <v>0.45051903114186853</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3211</v>
      </c>
      <c r="C128" s="55">
        <f>'Ref. ACS-5-YR'!I1168</f>
        <v>0.44442906574394464</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44</v>
      </c>
      <c r="C129" s="55">
        <f>'Ref. ACS-5-YR'!I1169</f>
        <v>6.0899653979238754E-3</v>
      </c>
      <c r="D129" s="16">
        <f>'Ref. ACS-5-YR'!R1169</f>
        <v>679</v>
      </c>
      <c r="E129" s="55">
        <f>'Ref. ACS-5-YR'!S1169</f>
        <v>2E-3</v>
      </c>
      <c r="F129" s="16">
        <f>'Ref. ACS-5-YR'!AB1169</f>
        <v>36908</v>
      </c>
      <c r="G129" s="55">
        <f>'Ref. ACS-5-YR'!AC1169</f>
        <v>3.0000000000000001E-3</v>
      </c>
    </row>
    <row r="130" spans="1:13" x14ac:dyDescent="0.3">
      <c r="A130" t="s">
        <v>1607</v>
      </c>
    </row>
    <row r="131" spans="1:13" s="73" customFormat="1" ht="29.4" customHeight="1" x14ac:dyDescent="0.3">
      <c r="A131" s="349" t="s">
        <v>2499</v>
      </c>
      <c r="B131" s="349"/>
      <c r="C131" s="349"/>
      <c r="D131" s="349"/>
      <c r="E131" s="349"/>
      <c r="F131" s="349"/>
      <c r="G131" s="349"/>
      <c r="I131" s="42"/>
      <c r="J131" s="42"/>
      <c r="K131" s="42"/>
      <c r="L131" s="280"/>
      <c r="M131" s="73" t="str">
        <f>A130</f>
        <v>Source: U.S. Census Bureau, ACS 16-20 (5-year Estimates), Table B25049</v>
      </c>
    </row>
    <row r="133" spans="1:13" x14ac:dyDescent="0.3">
      <c r="A133" s="1" t="s">
        <v>2489</v>
      </c>
      <c r="B133" s="115"/>
      <c r="C133" s="115" t="s">
        <v>195</v>
      </c>
      <c r="D133" s="115"/>
      <c r="E133" s="115" t="s">
        <v>195</v>
      </c>
      <c r="F133" s="115"/>
      <c r="G133" s="115" t="s">
        <v>195</v>
      </c>
      <c r="M133" s="62" t="s">
        <v>131</v>
      </c>
    </row>
    <row r="134" spans="1:13" ht="28.95" customHeight="1" x14ac:dyDescent="0.3">
      <c r="A134" s="157"/>
      <c r="B134" s="61" t="str">
        <f>B3</f>
        <v>City of Selma</v>
      </c>
      <c r="C134" s="61" t="str">
        <f>B3</f>
        <v>City of Selma</v>
      </c>
      <c r="D134" s="61" t="str">
        <f>B4</f>
        <v>Fresno County</v>
      </c>
      <c r="E134" s="61" t="str">
        <f>B4</f>
        <v>Fresno County</v>
      </c>
      <c r="F134" s="61" t="s">
        <v>189</v>
      </c>
      <c r="G134" s="61" t="s">
        <v>189</v>
      </c>
    </row>
    <row r="135" spans="1:13" x14ac:dyDescent="0.3">
      <c r="A135" s="13" t="s">
        <v>190</v>
      </c>
      <c r="B135" s="16">
        <f>'Ref. ACS-5-YR'!H1173</f>
        <v>7225</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3970</v>
      </c>
      <c r="C136" s="55">
        <f>'Ref. ACS-5-YR'!I1174</f>
        <v>0.54948096885813147</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3970</v>
      </c>
      <c r="C137" s="55">
        <f>'Ref. ACS-5-YR'!I1175</f>
        <v>0.54948096885813147</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3255</v>
      </c>
      <c r="C139" s="55">
        <f>'Ref. ACS-5-YR'!I1177</f>
        <v>0.45051903114186853</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3236</v>
      </c>
      <c r="C140" s="55">
        <f>'Ref. ACS-5-YR'!I1178</f>
        <v>0.44788927335640139</v>
      </c>
      <c r="D140" s="16">
        <f>'Ref. ACS-5-YR'!R1178</f>
        <v>141328</v>
      </c>
      <c r="E140" s="55">
        <f>'Ref. ACS-5-YR'!S1178</f>
        <v>0.45600000000000002</v>
      </c>
      <c r="F140" s="16">
        <f>'Ref. ACS-5-YR'!AB1178</f>
        <v>5733612</v>
      </c>
      <c r="G140" s="55">
        <f>'Ref. ACS-5-YR'!AC1178</f>
        <v>0.438</v>
      </c>
    </row>
    <row r="141" spans="1:13" x14ac:dyDescent="0.3">
      <c r="A141" s="13" t="s">
        <v>1610</v>
      </c>
      <c r="B141" s="16">
        <f>'Ref. ACS-5-YR'!H1179</f>
        <v>19</v>
      </c>
      <c r="C141" s="55">
        <f>'Ref. ACS-5-YR'!I1179</f>
        <v>2.6297577854671279E-3</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3" customFormat="1" ht="29.4" customHeight="1" x14ac:dyDescent="0.3">
      <c r="A143" s="349" t="s">
        <v>2499</v>
      </c>
      <c r="B143" s="349"/>
      <c r="C143" s="349"/>
      <c r="D143" s="349"/>
      <c r="E143" s="349"/>
      <c r="F143" s="349"/>
      <c r="G143" s="349"/>
      <c r="I143" s="42"/>
      <c r="J143" s="42"/>
      <c r="K143" s="42"/>
      <c r="L143" s="280"/>
    </row>
    <row r="145" spans="1:13" x14ac:dyDescent="0.3">
      <c r="A145" s="1" t="s">
        <v>1612</v>
      </c>
      <c r="M145" s="62" t="s">
        <v>1613</v>
      </c>
    </row>
    <row r="146" spans="1:13" x14ac:dyDescent="0.3">
      <c r="A146" s="48"/>
      <c r="B146" s="92">
        <v>2010</v>
      </c>
      <c r="C146" s="92">
        <v>2015</v>
      </c>
      <c r="D146" s="92">
        <v>2020</v>
      </c>
    </row>
    <row r="147" spans="1:13" x14ac:dyDescent="0.3">
      <c r="A147" s="13" t="s">
        <v>1614</v>
      </c>
      <c r="B147" s="6">
        <f>'Ref. ACS-5-YR Add.'!B28</f>
        <v>6578</v>
      </c>
      <c r="C147" s="6">
        <f>'Ref. ACS-5-YR Add.'!E28</f>
        <v>6757</v>
      </c>
      <c r="D147" s="6">
        <f>'Ref. ACS-5-YR Add.'!H28</f>
        <v>6415</v>
      </c>
    </row>
    <row r="148" spans="1:13" x14ac:dyDescent="0.3">
      <c r="A148" s="13" t="s">
        <v>1557</v>
      </c>
      <c r="B148" s="16">
        <f>'Ref. ACS-5-YR'!B924</f>
        <v>6529</v>
      </c>
      <c r="C148" s="16">
        <f>'Ref. ACS-5-YR'!E924</f>
        <v>6984</v>
      </c>
      <c r="D148" s="16">
        <f>'Ref. ACS-5-YR'!H924</f>
        <v>7673</v>
      </c>
      <c r="L148" s="276"/>
    </row>
    <row r="149" spans="1:13" x14ac:dyDescent="0.3">
      <c r="A149" s="13" t="s">
        <v>1615</v>
      </c>
      <c r="B149" s="87">
        <f>B147/B148</f>
        <v>1.0075049777913923</v>
      </c>
      <c r="C149" s="87">
        <f>C147/C148</f>
        <v>0.96749713631156931</v>
      </c>
      <c r="D149" s="87">
        <f>D147/D148</f>
        <v>0.83604848168903945</v>
      </c>
      <c r="L149" s="275"/>
    </row>
    <row r="150" spans="1:13" x14ac:dyDescent="0.3">
      <c r="A150" t="s">
        <v>1616</v>
      </c>
      <c r="L150" s="275"/>
    </row>
    <row r="151" spans="1:13" x14ac:dyDescent="0.3">
      <c r="L151" s="275"/>
    </row>
    <row r="152" spans="1:13" x14ac:dyDescent="0.3">
      <c r="L152" s="275"/>
    </row>
    <row r="153" spans="1:13" x14ac:dyDescent="0.3">
      <c r="L153" s="275"/>
    </row>
    <row r="154" spans="1:13" x14ac:dyDescent="0.3">
      <c r="L154" s="275"/>
    </row>
    <row r="155" spans="1:13" x14ac:dyDescent="0.3">
      <c r="L155" s="275"/>
    </row>
    <row r="156" spans="1:13" x14ac:dyDescent="0.3">
      <c r="L156" s="275"/>
    </row>
    <row r="159" spans="1:13" x14ac:dyDescent="0.3">
      <c r="M159" s="42" t="str">
        <f>A150</f>
        <v>Source: U.S. Census Bureau, ACS 06-10, 11-15, 16-20 (5-year Estimates), Table B25001, C24050.</v>
      </c>
    </row>
    <row r="163" spans="1:13" x14ac:dyDescent="0.3">
      <c r="A163" s="1" t="s">
        <v>2491</v>
      </c>
      <c r="M163" s="62" t="s">
        <v>1617</v>
      </c>
    </row>
    <row r="164" spans="1:13" ht="28.95" customHeight="1" x14ac:dyDescent="0.3">
      <c r="A164" s="81"/>
      <c r="B164" s="61" t="str">
        <f>B3</f>
        <v>City of Selma</v>
      </c>
      <c r="C164" s="61" t="s">
        <v>195</v>
      </c>
      <c r="D164" s="61" t="str">
        <f>B4</f>
        <v>Fresno County</v>
      </c>
      <c r="E164" s="61" t="s">
        <v>195</v>
      </c>
      <c r="F164" s="61" t="s">
        <v>189</v>
      </c>
      <c r="G164" s="61" t="s">
        <v>195</v>
      </c>
      <c r="H164" s="59"/>
      <c r="I164" s="59"/>
      <c r="J164" s="59"/>
      <c r="K164" s="59"/>
    </row>
    <row r="165" spans="1:13" x14ac:dyDescent="0.3">
      <c r="A165" s="13" t="s">
        <v>196</v>
      </c>
      <c r="B165" s="16">
        <f>'Ref. ACS-5-YR'!H988</f>
        <v>448</v>
      </c>
      <c r="C165" s="55"/>
      <c r="D165" s="16">
        <f>'Ref. ACS-5-YR'!R988</f>
        <v>23260</v>
      </c>
      <c r="E165" s="55"/>
      <c r="F165" s="16">
        <f>'Ref. ACS-5-YR'!AB988</f>
        <v>1107831</v>
      </c>
      <c r="G165" s="55"/>
      <c r="H165" s="54"/>
      <c r="I165" s="54"/>
      <c r="J165" s="54"/>
      <c r="K165" s="54"/>
      <c r="M165" s="52"/>
    </row>
    <row r="166" spans="1:13" x14ac:dyDescent="0.3">
      <c r="A166" s="13" t="s">
        <v>1618</v>
      </c>
      <c r="B166" s="16">
        <f>'Ref. ACS-5-YR'!H989</f>
        <v>98</v>
      </c>
      <c r="C166" s="55">
        <f>'Ref. ACS-5-YR'!I989</f>
        <v>0.21875</v>
      </c>
      <c r="D166" s="16">
        <f>'Ref. ACS-5-YR'!R989</f>
        <v>4874</v>
      </c>
      <c r="E166" s="55">
        <f>'Ref. ACS-5-YR'!S989</f>
        <v>0.21</v>
      </c>
      <c r="F166" s="16">
        <f>'Ref. ACS-5-YR'!AB989</f>
        <v>227993</v>
      </c>
      <c r="G166" s="55">
        <f>'Ref. ACS-5-YR'!AC989</f>
        <v>0.20599999999999999</v>
      </c>
      <c r="H166" s="54"/>
      <c r="I166" s="54"/>
      <c r="J166" s="54"/>
      <c r="K166" s="54"/>
      <c r="L166" s="276"/>
    </row>
    <row r="167" spans="1:13" x14ac:dyDescent="0.3">
      <c r="A167" s="13" t="s">
        <v>1619</v>
      </c>
      <c r="B167" s="16">
        <f>'Ref. ACS-5-YR'!H990</f>
        <v>0</v>
      </c>
      <c r="C167" s="55">
        <f>'Ref. ACS-5-YR'!I990</f>
        <v>0</v>
      </c>
      <c r="D167" s="16">
        <f>'Ref. ACS-5-YR'!R990</f>
        <v>1429</v>
      </c>
      <c r="E167" s="55">
        <f>'Ref. ACS-5-YR'!S990</f>
        <v>6.0999999999999999E-2</v>
      </c>
      <c r="F167" s="16">
        <f>'Ref. ACS-5-YR'!AB990</f>
        <v>54898</v>
      </c>
      <c r="G167" s="55">
        <f>'Ref. ACS-5-YR'!AC990</f>
        <v>0.05</v>
      </c>
      <c r="H167" s="54"/>
      <c r="I167" s="54"/>
      <c r="J167" s="54"/>
      <c r="K167" s="54"/>
      <c r="L167" s="275"/>
    </row>
    <row r="168" spans="1:13" x14ac:dyDescent="0.3">
      <c r="A168" s="13" t="s">
        <v>1620</v>
      </c>
      <c r="B168" s="16">
        <f>'Ref. ACS-5-YR'!H991</f>
        <v>55</v>
      </c>
      <c r="C168" s="55">
        <f>'Ref. ACS-5-YR'!I991</f>
        <v>0.12276785714285714</v>
      </c>
      <c r="D168" s="16">
        <f>'Ref. ACS-5-YR'!R991</f>
        <v>2287</v>
      </c>
      <c r="E168" s="55">
        <f>'Ref. ACS-5-YR'!S991</f>
        <v>9.8000000000000004E-2</v>
      </c>
      <c r="F168" s="16">
        <f>'Ref. ACS-5-YR'!AB991</f>
        <v>77702</v>
      </c>
      <c r="G168" s="55">
        <f>'Ref. ACS-5-YR'!AC991</f>
        <v>7.0000000000000007E-2</v>
      </c>
      <c r="H168" s="54"/>
      <c r="I168" s="54"/>
      <c r="J168" s="54"/>
      <c r="K168" s="54"/>
      <c r="L168" s="275"/>
    </row>
    <row r="169" spans="1:13" x14ac:dyDescent="0.3">
      <c r="A169" s="13" t="s">
        <v>1621</v>
      </c>
      <c r="B169" s="16">
        <f>'Ref. ACS-5-YR'!H992</f>
        <v>41</v>
      </c>
      <c r="C169" s="55">
        <f>'Ref. ACS-5-YR'!I992</f>
        <v>9.1517857142857137E-2</v>
      </c>
      <c r="D169" s="16">
        <f>'Ref. ACS-5-YR'!R992</f>
        <v>885</v>
      </c>
      <c r="E169" s="55">
        <f>'Ref. ACS-5-YR'!S992</f>
        <v>3.7999999999999999E-2</v>
      </c>
      <c r="F169" s="16">
        <f>'Ref. ACS-5-YR'!AB992</f>
        <v>53437</v>
      </c>
      <c r="G169" s="55">
        <f>'Ref. ACS-5-YR'!AC992</f>
        <v>4.8000000000000001E-2</v>
      </c>
      <c r="H169" s="54"/>
      <c r="I169" s="54"/>
      <c r="J169" s="54"/>
      <c r="K169" s="54"/>
      <c r="L169" s="275"/>
    </row>
    <row r="170" spans="1:13" x14ac:dyDescent="0.3">
      <c r="A170" s="13" t="s">
        <v>1622</v>
      </c>
      <c r="B170" s="16">
        <f>'Ref. ACS-5-YR'!H993</f>
        <v>0</v>
      </c>
      <c r="C170" s="55">
        <f>'Ref. ACS-5-YR'!I993</f>
        <v>0</v>
      </c>
      <c r="D170" s="16">
        <f>'Ref. ACS-5-YR'!R993</f>
        <v>5669</v>
      </c>
      <c r="E170" s="55">
        <f>'Ref. ACS-5-YR'!S993</f>
        <v>0.24399999999999999</v>
      </c>
      <c r="F170" s="16">
        <f>'Ref. ACS-5-YR'!AB993</f>
        <v>378023</v>
      </c>
      <c r="G170" s="55">
        <f>'Ref. ACS-5-YR'!AC993</f>
        <v>0.34100000000000003</v>
      </c>
      <c r="H170" s="54"/>
      <c r="I170" s="54"/>
      <c r="J170" s="54"/>
      <c r="K170" s="54"/>
      <c r="L170" s="275"/>
    </row>
    <row r="171" spans="1:13" x14ac:dyDescent="0.3">
      <c r="A171" s="13" t="s">
        <v>1623</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75"/>
    </row>
    <row r="172" spans="1:13" x14ac:dyDescent="0.3">
      <c r="A172" s="13" t="s">
        <v>1624</v>
      </c>
      <c r="B172" s="16">
        <f>'Ref. ACS-5-YR'!H995</f>
        <v>254</v>
      </c>
      <c r="C172" s="55">
        <f>'Ref. ACS-5-YR'!I995</f>
        <v>0.5669642857142857</v>
      </c>
      <c r="D172" s="16">
        <f>'Ref. ACS-5-YR'!R995</f>
        <v>7785</v>
      </c>
      <c r="E172" s="55">
        <f>'Ref. ACS-5-YR'!S995</f>
        <v>0.33500000000000002</v>
      </c>
      <c r="F172" s="16">
        <f>'Ref. ACS-5-YR'!AB995</f>
        <v>312452</v>
      </c>
      <c r="G172" s="55">
        <f>'Ref. ACS-5-YR'!AC995</f>
        <v>0.28199999999999997</v>
      </c>
      <c r="H172" s="54"/>
      <c r="I172" s="54"/>
      <c r="J172" s="54"/>
      <c r="K172" s="54"/>
      <c r="L172" s="275"/>
    </row>
    <row r="173" spans="1:13" x14ac:dyDescent="0.3">
      <c r="A173" t="s">
        <v>1625</v>
      </c>
      <c r="L173" s="288"/>
    </row>
    <row r="174" spans="1:13" x14ac:dyDescent="0.3">
      <c r="A174" s="358" t="s">
        <v>2492</v>
      </c>
      <c r="B174" s="358"/>
      <c r="C174" s="358"/>
      <c r="D174" s="358"/>
      <c r="E174" s="358"/>
      <c r="F174" s="358"/>
      <c r="G174" s="358"/>
      <c r="H174" s="358"/>
      <c r="I174" s="358"/>
      <c r="J174" s="358"/>
      <c r="K174" s="358"/>
      <c r="L174" s="288"/>
    </row>
    <row r="175" spans="1:13" ht="14.4" customHeight="1" x14ac:dyDescent="0.3">
      <c r="A175" s="358"/>
      <c r="B175" s="358"/>
      <c r="C175" s="358"/>
      <c r="D175" s="358"/>
      <c r="E175" s="358"/>
      <c r="F175" s="358"/>
      <c r="G175" s="358"/>
      <c r="H175" s="358"/>
      <c r="I175" s="358"/>
      <c r="J175" s="358"/>
      <c r="K175" s="358"/>
      <c r="L175" s="288"/>
    </row>
    <row r="176" spans="1:13" x14ac:dyDescent="0.3">
      <c r="A176" s="358"/>
      <c r="B176" s="358"/>
      <c r="C176" s="358"/>
      <c r="D176" s="358"/>
      <c r="E176" s="358"/>
      <c r="F176" s="358"/>
      <c r="G176" s="358"/>
      <c r="H176" s="358"/>
      <c r="I176" s="358"/>
      <c r="J176" s="358"/>
      <c r="K176" s="358"/>
      <c r="L176" s="288"/>
    </row>
    <row r="177" spans="1:13" x14ac:dyDescent="0.3">
      <c r="A177" s="358"/>
      <c r="B177" s="358"/>
      <c r="C177" s="358"/>
      <c r="D177" s="358"/>
      <c r="E177" s="358"/>
      <c r="F177" s="358"/>
      <c r="G177" s="358"/>
      <c r="H177" s="358"/>
      <c r="I177" s="358"/>
      <c r="J177" s="358"/>
      <c r="K177" s="358"/>
      <c r="L177" s="288"/>
    </row>
    <row r="178" spans="1:13" x14ac:dyDescent="0.3">
      <c r="A178" s="358"/>
      <c r="B178" s="358"/>
      <c r="C178" s="358"/>
      <c r="D178" s="358"/>
      <c r="E178" s="358"/>
      <c r="F178" s="358"/>
      <c r="G178" s="358"/>
      <c r="H178" s="358"/>
      <c r="I178" s="358"/>
      <c r="J178" s="358"/>
      <c r="K178" s="358"/>
      <c r="L178" s="288"/>
      <c r="M178" s="42" t="str">
        <f>A173</f>
        <v>Source: U.S. Census Bureau, ACS 16-20 (5-year Estimates), Table B25004</v>
      </c>
    </row>
    <row r="179" spans="1:13" ht="14.4" customHeight="1" x14ac:dyDescent="0.3">
      <c r="A179" s="358"/>
      <c r="B179" s="358"/>
      <c r="C179" s="358"/>
      <c r="D179" s="358"/>
      <c r="E179" s="358"/>
      <c r="F179" s="358"/>
      <c r="G179" s="358"/>
      <c r="H179" s="358"/>
      <c r="I179" s="358"/>
      <c r="J179" s="358"/>
      <c r="K179" s="358"/>
      <c r="L179" s="288"/>
    </row>
    <row r="180" spans="1:13" x14ac:dyDescent="0.3">
      <c r="A180" s="358"/>
      <c r="B180" s="358"/>
      <c r="C180" s="358"/>
      <c r="D180" s="358"/>
      <c r="E180" s="358"/>
      <c r="F180" s="358"/>
      <c r="G180" s="358"/>
      <c r="H180" s="358"/>
      <c r="I180" s="358"/>
      <c r="J180" s="358"/>
      <c r="K180" s="358"/>
      <c r="L180" s="288"/>
    </row>
    <row r="181" spans="1:13" x14ac:dyDescent="0.3">
      <c r="A181" s="358"/>
      <c r="B181" s="358"/>
      <c r="C181" s="358"/>
      <c r="D181" s="358"/>
      <c r="E181" s="358"/>
      <c r="F181" s="358"/>
      <c r="G181" s="358"/>
      <c r="H181" s="358"/>
      <c r="I181" s="358"/>
      <c r="J181" s="358"/>
      <c r="K181" s="358"/>
      <c r="L181" s="288"/>
    </row>
    <row r="182" spans="1:13" x14ac:dyDescent="0.3">
      <c r="A182" s="293"/>
      <c r="B182" s="293"/>
      <c r="C182" s="293"/>
      <c r="D182" s="293"/>
      <c r="E182" s="293"/>
      <c r="F182" s="293"/>
      <c r="G182" s="293"/>
      <c r="H182" s="293"/>
      <c r="I182" s="293"/>
      <c r="J182" s="293"/>
      <c r="K182" s="293"/>
      <c r="L182" s="288"/>
    </row>
    <row r="183" spans="1:13" x14ac:dyDescent="0.3">
      <c r="M183"/>
    </row>
    <row r="184" spans="1:13" x14ac:dyDescent="0.3">
      <c r="A184" s="1" t="s">
        <v>1626</v>
      </c>
      <c r="C184" s="115" t="s">
        <v>195</v>
      </c>
      <c r="D184" s="115"/>
      <c r="E184" s="115" t="s">
        <v>195</v>
      </c>
      <c r="F184" s="115"/>
      <c r="G184" s="115" t="s">
        <v>195</v>
      </c>
      <c r="M184" s="62" t="s">
        <v>2515</v>
      </c>
    </row>
    <row r="185" spans="1:13" ht="28.2" customHeight="1" x14ac:dyDescent="0.3">
      <c r="A185" s="81"/>
      <c r="B185" s="61" t="str">
        <f>B3</f>
        <v>City of Selma</v>
      </c>
      <c r="C185" s="61" t="str">
        <f>B3</f>
        <v>City of Selma</v>
      </c>
      <c r="D185" s="61" t="str">
        <f>B4</f>
        <v>Fresno County</v>
      </c>
      <c r="E185" s="61" t="str">
        <f>B4</f>
        <v>Fresno County</v>
      </c>
      <c r="F185" s="61" t="s">
        <v>189</v>
      </c>
      <c r="G185" s="61" t="s">
        <v>189</v>
      </c>
      <c r="H185" s="59"/>
      <c r="I185" s="59"/>
      <c r="J185" s="59"/>
      <c r="K185" s="59"/>
      <c r="L185" s="276"/>
    </row>
    <row r="186" spans="1:13" x14ac:dyDescent="0.3">
      <c r="A186" s="13" t="s">
        <v>190</v>
      </c>
      <c r="B186" s="16">
        <f>'Ref. ACS-5-YR'!H1049</f>
        <v>7225</v>
      </c>
      <c r="C186" s="55"/>
      <c r="D186" s="16">
        <f>'Ref. ACS-5-YR'!R1049</f>
        <v>310097</v>
      </c>
      <c r="E186" s="55"/>
      <c r="F186" s="16">
        <f>'Ref. ACS-5-YR'!AB1049</f>
        <v>13103114</v>
      </c>
      <c r="G186" s="55"/>
      <c r="H186" s="54"/>
      <c r="I186" s="54"/>
      <c r="J186" s="54"/>
      <c r="K186" s="54"/>
      <c r="L186" s="275"/>
      <c r="M186" s="85"/>
    </row>
    <row r="187" spans="1:13" x14ac:dyDescent="0.3">
      <c r="A187" s="13" t="s">
        <v>1627</v>
      </c>
      <c r="B187" s="16">
        <f>'Ref. ACS-5-YR'!H1051+'Ref. ACS-5-YR'!H1057</f>
        <v>3482</v>
      </c>
      <c r="C187" s="55">
        <f>'Ref. ACS-5-YR'!I1051+'Ref. ACS-5-YR'!I1057</f>
        <v>0.48193771626297577</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75"/>
      <c r="M187" s="85"/>
    </row>
    <row r="188" spans="1:13" x14ac:dyDescent="0.3">
      <c r="A188" s="13" t="s">
        <v>1628</v>
      </c>
      <c r="B188" s="16">
        <f>'Ref. ACS-5-YR'!H1052+'Ref. ACS-5-YR'!H1058</f>
        <v>2942</v>
      </c>
      <c r="C188" s="55">
        <f>'Ref. ACS-5-YR'!I1052+'Ref. ACS-5-YR'!I1058</f>
        <v>0.40719723183391004</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75"/>
      <c r="M188" s="85"/>
    </row>
    <row r="189" spans="1:13" x14ac:dyDescent="0.3">
      <c r="A189" s="13" t="s">
        <v>1629</v>
      </c>
      <c r="B189" s="16">
        <f>'Ref. ACS-5-YR'!H1053+'Ref. ACS-5-YR'!H1059</f>
        <v>653</v>
      </c>
      <c r="C189" s="55">
        <f>'Ref. ACS-5-YR'!I1053+'Ref. ACS-5-YR'!I1059</f>
        <v>9.038062283737025E-2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5"/>
    </row>
    <row r="190" spans="1:13" x14ac:dyDescent="0.3">
      <c r="A190" s="13" t="s">
        <v>1630</v>
      </c>
      <c r="B190" s="16">
        <f>'Ref. ACS-5-YR'!H1054+'Ref. ACS-5-YR'!H1060</f>
        <v>148</v>
      </c>
      <c r="C190" s="55">
        <f>'Ref. ACS-5-YR'!I1054+'Ref. ACS-5-YR'!I1060</f>
        <v>2.0484429065743943E-2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5"/>
    </row>
    <row r="191" spans="1:13" x14ac:dyDescent="0.3">
      <c r="A191" s="13" t="s">
        <v>1631</v>
      </c>
      <c r="B191" s="16">
        <f>'Ref. ACS-5-YR'!H1055+'Ref. ACS-5-YR'!H1061</f>
        <v>0</v>
      </c>
      <c r="C191" s="55">
        <f>'Ref. ACS-5-YR'!I1055+'Ref. ACS-5-YR'!I1061</f>
        <v>0</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5"/>
    </row>
    <row r="192" spans="1:13" x14ac:dyDescent="0.3">
      <c r="A192" t="s">
        <v>2451</v>
      </c>
      <c r="B192" s="86"/>
      <c r="C192" s="86"/>
      <c r="D192" s="86"/>
      <c r="E192" s="86"/>
      <c r="F192" s="86"/>
      <c r="G192" s="86"/>
      <c r="H192" s="86"/>
      <c r="I192" s="86"/>
      <c r="J192" s="86"/>
      <c r="K192" s="86"/>
      <c r="L192" s="274"/>
      <c r="M192" s="85"/>
    </row>
    <row r="193" spans="1:13" x14ac:dyDescent="0.3">
      <c r="B193" s="86"/>
      <c r="C193" s="122"/>
      <c r="D193" s="86"/>
      <c r="E193" s="86"/>
      <c r="F193" s="86"/>
      <c r="G193" s="86"/>
      <c r="H193" s="86"/>
      <c r="I193" s="86"/>
      <c r="J193" s="86"/>
      <c r="K193" s="86"/>
      <c r="L193" s="272"/>
      <c r="M193" s="85"/>
    </row>
    <row r="194" spans="1:13" x14ac:dyDescent="0.3">
      <c r="B194" s="86"/>
      <c r="C194" s="86"/>
      <c r="D194" s="86"/>
      <c r="E194" s="86"/>
      <c r="F194" s="86"/>
      <c r="G194" s="86"/>
      <c r="H194" s="86"/>
      <c r="I194" s="86"/>
      <c r="J194" s="86"/>
      <c r="K194" s="86"/>
      <c r="L194" s="272"/>
      <c r="M194" s="85"/>
    </row>
    <row r="195" spans="1:13" x14ac:dyDescent="0.3">
      <c r="B195" s="86"/>
      <c r="C195" s="86"/>
      <c r="D195" s="86"/>
      <c r="E195" s="86"/>
      <c r="F195" s="86"/>
      <c r="G195" s="86"/>
      <c r="H195" s="86"/>
      <c r="I195" s="86"/>
      <c r="J195" s="86"/>
      <c r="K195" s="86"/>
      <c r="L195" s="275"/>
      <c r="M195" s="85"/>
    </row>
    <row r="196" spans="1:13" x14ac:dyDescent="0.3">
      <c r="B196" s="86"/>
      <c r="C196" s="86"/>
      <c r="D196" s="86"/>
      <c r="E196" s="86"/>
      <c r="F196" s="86"/>
      <c r="G196" s="86"/>
      <c r="H196" s="86"/>
      <c r="I196" s="86"/>
      <c r="J196" s="86"/>
      <c r="K196" s="86"/>
      <c r="L196" s="272"/>
      <c r="M196" s="85" t="str">
        <f>A214</f>
        <v>Source: U.S. Census Bureau, ACS 06-10, 11-15, 16-20 (5-year Estimates), Table B25014</v>
      </c>
    </row>
    <row r="197" spans="1:13" ht="43.2" x14ac:dyDescent="0.3">
      <c r="B197" s="86"/>
      <c r="C197" s="86"/>
      <c r="D197" s="86"/>
      <c r="E197" s="86"/>
      <c r="F197" s="86"/>
      <c r="G197" s="86"/>
      <c r="H197" s="86"/>
      <c r="I197" s="86"/>
      <c r="J197" s="86"/>
      <c r="K197" s="86"/>
      <c r="L197" s="275"/>
      <c r="M197" s="85" t="s">
        <v>2516</v>
      </c>
    </row>
    <row r="198" spans="1:13" x14ac:dyDescent="0.3">
      <c r="B198" s="86"/>
      <c r="C198" s="86"/>
      <c r="D198" s="86"/>
      <c r="E198" s="86"/>
      <c r="F198" s="86"/>
      <c r="G198" s="86"/>
      <c r="H198" s="86"/>
      <c r="I198" s="86"/>
      <c r="J198" s="86"/>
      <c r="K198" s="86"/>
      <c r="L198" s="275"/>
      <c r="M198" s="97"/>
    </row>
    <row r="199" spans="1:13" x14ac:dyDescent="0.3">
      <c r="A199" s="1" t="s">
        <v>1632</v>
      </c>
      <c r="C199" s="115" t="s">
        <v>195</v>
      </c>
      <c r="D199" s="115"/>
      <c r="E199" s="115" t="s">
        <v>195</v>
      </c>
      <c r="F199" s="115"/>
      <c r="G199" s="115" t="s">
        <v>195</v>
      </c>
      <c r="H199" s="86"/>
      <c r="I199" s="86"/>
      <c r="J199" s="86"/>
      <c r="K199" s="86"/>
      <c r="L199" s="275"/>
      <c r="M199" s="62" t="s">
        <v>2524</v>
      </c>
    </row>
    <row r="200" spans="1:13" x14ac:dyDescent="0.3">
      <c r="A200" s="81"/>
      <c r="B200" s="51">
        <v>2010</v>
      </c>
      <c r="C200" s="61">
        <v>2010</v>
      </c>
      <c r="D200" s="61">
        <v>2015</v>
      </c>
      <c r="E200" s="61">
        <v>2015</v>
      </c>
      <c r="F200" s="61">
        <v>2020</v>
      </c>
      <c r="G200" s="61">
        <v>2020</v>
      </c>
      <c r="H200" s="86"/>
      <c r="I200" s="86"/>
      <c r="J200" s="86"/>
      <c r="K200" s="86"/>
      <c r="L200" s="275"/>
      <c r="M200" s="97"/>
    </row>
    <row r="201" spans="1:13" x14ac:dyDescent="0.3">
      <c r="A201" s="13" t="s">
        <v>190</v>
      </c>
      <c r="B201" s="16">
        <f>'Ref. ACS-5-YR'!B1049</f>
        <v>6173</v>
      </c>
      <c r="C201" s="55"/>
      <c r="D201" s="16">
        <f>'Ref. ACS-5-YR'!E1049</f>
        <v>6658</v>
      </c>
      <c r="E201" s="55"/>
      <c r="F201" s="16">
        <f>'Ref. ACS-5-YR'!H1049</f>
        <v>7225</v>
      </c>
      <c r="G201" s="55"/>
      <c r="H201" s="86"/>
      <c r="I201" s="86"/>
      <c r="J201" s="86"/>
      <c r="K201" s="86"/>
      <c r="L201" s="275"/>
      <c r="M201" s="97"/>
    </row>
    <row r="202" spans="1:13" x14ac:dyDescent="0.3">
      <c r="A202" s="7" t="s">
        <v>1602</v>
      </c>
      <c r="B202" s="119">
        <f>'Ref. ACS-5-YR'!B1050</f>
        <v>3845</v>
      </c>
      <c r="C202" s="120">
        <f>'Ref. ACS-5-YR'!C1050</f>
        <v>0.62287380528106273</v>
      </c>
      <c r="D202" s="119">
        <f>'Ref. ACS-5-YR'!E1050</f>
        <v>3863</v>
      </c>
      <c r="E202" s="120">
        <f>'Ref. ACS-5-YR'!F1050</f>
        <v>0.58020426554520876</v>
      </c>
      <c r="F202" s="119">
        <f>'Ref. ACS-5-YR'!H1050</f>
        <v>3970</v>
      </c>
      <c r="G202" s="120">
        <f>'Ref. ACS-5-YR'!I1050</f>
        <v>0.54948096885813147</v>
      </c>
      <c r="H202" s="86"/>
      <c r="I202" s="86"/>
      <c r="J202" s="86"/>
      <c r="K202" s="86"/>
      <c r="L202" s="275"/>
      <c r="M202" s="97"/>
    </row>
    <row r="203" spans="1:13" x14ac:dyDescent="0.3">
      <c r="A203" s="13" t="s">
        <v>1633</v>
      </c>
      <c r="B203" s="16">
        <f>'Ref. ACS-5-YR'!B1051</f>
        <v>1954</v>
      </c>
      <c r="C203" s="55">
        <f>B203/$B$202</f>
        <v>0.50819245773732125</v>
      </c>
      <c r="D203" s="16">
        <f>'Ref. ACS-5-YR'!E1051</f>
        <v>1838</v>
      </c>
      <c r="E203" s="55">
        <f>D203/$D$202</f>
        <v>0.47579601346104067</v>
      </c>
      <c r="F203" s="16">
        <f>'Ref. ACS-5-YR'!H1051</f>
        <v>2389</v>
      </c>
      <c r="G203" s="55">
        <f>F203/$F$202</f>
        <v>0.60176322418136019</v>
      </c>
      <c r="H203" s="86"/>
      <c r="I203" s="86"/>
      <c r="J203" s="86"/>
      <c r="K203" s="86"/>
      <c r="L203" s="275"/>
      <c r="M203" s="97"/>
    </row>
    <row r="204" spans="1:13" x14ac:dyDescent="0.3">
      <c r="A204" s="13" t="s">
        <v>1634</v>
      </c>
      <c r="B204" s="16">
        <f>'Ref. ACS-5-YR'!B1052</f>
        <v>1525</v>
      </c>
      <c r="C204" s="55">
        <f t="shared" ref="C204:C207" si="0">B204/$B$202</f>
        <v>0.39661898569570869</v>
      </c>
      <c r="D204" s="16">
        <f>'Ref. ACS-5-YR'!E1052</f>
        <v>1759</v>
      </c>
      <c r="E204" s="55">
        <f t="shared" ref="E204:E207" si="1">D204/$D$202</f>
        <v>0.45534558633186645</v>
      </c>
      <c r="F204" s="16">
        <f>'Ref. ACS-5-YR'!H1052</f>
        <v>1486</v>
      </c>
      <c r="G204" s="55">
        <f t="shared" ref="G204:G207" si="2">F204/$F$202</f>
        <v>0.37430730478589419</v>
      </c>
      <c r="H204" s="86"/>
      <c r="I204" s="86"/>
      <c r="J204" s="86"/>
      <c r="K204" s="86"/>
      <c r="L204" s="275"/>
      <c r="M204" s="97"/>
    </row>
    <row r="205" spans="1:13" x14ac:dyDescent="0.3">
      <c r="A205" s="13" t="s">
        <v>1635</v>
      </c>
      <c r="B205" s="16">
        <f>'Ref. ACS-5-YR'!B1053</f>
        <v>285</v>
      </c>
      <c r="C205" s="55">
        <f t="shared" si="0"/>
        <v>7.4122236671001304E-2</v>
      </c>
      <c r="D205" s="16">
        <f>'Ref. ACS-5-YR'!E1053</f>
        <v>225</v>
      </c>
      <c r="E205" s="55">
        <f t="shared" si="1"/>
        <v>5.8244887393217704E-2</v>
      </c>
      <c r="F205" s="16">
        <f>'Ref. ACS-5-YR'!H1053</f>
        <v>91</v>
      </c>
      <c r="G205" s="55">
        <f t="shared" si="2"/>
        <v>2.2921914357682621E-2</v>
      </c>
      <c r="H205" s="86"/>
      <c r="I205" s="86"/>
      <c r="J205" s="86"/>
      <c r="K205" s="86"/>
      <c r="L205" s="275"/>
      <c r="M205" s="97"/>
    </row>
    <row r="206" spans="1:13" x14ac:dyDescent="0.3">
      <c r="A206" s="13" t="s">
        <v>1636</v>
      </c>
      <c r="B206" s="16">
        <f>'Ref. ACS-5-YR'!B1054</f>
        <v>43</v>
      </c>
      <c r="C206" s="55">
        <f t="shared" si="0"/>
        <v>1.1183355006501951E-2</v>
      </c>
      <c r="D206" s="16">
        <f>'Ref. ACS-5-YR'!E1054</f>
        <v>27</v>
      </c>
      <c r="E206" s="55">
        <f t="shared" si="1"/>
        <v>6.989386487186125E-3</v>
      </c>
      <c r="F206" s="16">
        <f>'Ref. ACS-5-YR'!H1054</f>
        <v>4</v>
      </c>
      <c r="G206" s="55">
        <f t="shared" si="2"/>
        <v>1.0075566750629723E-3</v>
      </c>
      <c r="H206" s="86"/>
      <c r="I206" s="86"/>
      <c r="J206" s="86"/>
      <c r="K206" s="86"/>
      <c r="L206" s="275"/>
      <c r="M206" s="97"/>
    </row>
    <row r="207" spans="1:13" x14ac:dyDescent="0.3">
      <c r="A207" s="13" t="s">
        <v>1637</v>
      </c>
      <c r="B207" s="16">
        <f>'Ref. ACS-5-YR'!B1055</f>
        <v>38</v>
      </c>
      <c r="C207" s="55">
        <f t="shared" si="0"/>
        <v>9.8829648894668398E-3</v>
      </c>
      <c r="D207" s="16">
        <f>'Ref. ACS-5-YR'!E1055</f>
        <v>14</v>
      </c>
      <c r="E207" s="55">
        <f t="shared" si="1"/>
        <v>3.6241263266891016E-3</v>
      </c>
      <c r="F207" s="16">
        <f>'Ref. ACS-5-YR'!H1055</f>
        <v>0</v>
      </c>
      <c r="G207" s="55">
        <f t="shared" si="2"/>
        <v>0</v>
      </c>
      <c r="H207" s="86"/>
      <c r="I207" s="86"/>
      <c r="J207" s="86"/>
      <c r="K207" s="86"/>
      <c r="L207" s="275"/>
      <c r="M207" s="97"/>
    </row>
    <row r="208" spans="1:13" x14ac:dyDescent="0.3">
      <c r="A208" s="7" t="s">
        <v>1605</v>
      </c>
      <c r="B208" s="119">
        <f>'Ref. ACS-5-YR'!B1056</f>
        <v>2328</v>
      </c>
      <c r="C208" s="120">
        <f>'Ref. ACS-5-YR'!C1056</f>
        <v>0.37712619471893732</v>
      </c>
      <c r="D208" s="119">
        <f>'Ref. ACS-5-YR'!E1056</f>
        <v>2795</v>
      </c>
      <c r="E208" s="120">
        <f>'Ref. ACS-5-YR'!F1056</f>
        <v>0.41979573445479124</v>
      </c>
      <c r="F208" s="119">
        <f>'Ref. ACS-5-YR'!H1056</f>
        <v>3255</v>
      </c>
      <c r="G208" s="120">
        <f>'Ref. ACS-5-YR'!I1056</f>
        <v>0.45051903114186853</v>
      </c>
      <c r="H208" s="86"/>
      <c r="I208" s="86"/>
      <c r="J208" s="86"/>
      <c r="K208" s="86"/>
      <c r="L208" s="275"/>
      <c r="M208" s="97"/>
    </row>
    <row r="209" spans="1:13" x14ac:dyDescent="0.3">
      <c r="A209" s="13" t="s">
        <v>1638</v>
      </c>
      <c r="B209" s="16">
        <f>'Ref. ACS-5-YR'!B1057</f>
        <v>629</v>
      </c>
      <c r="C209" s="55">
        <f>B209/$B$208</f>
        <v>0.2701890034364261</v>
      </c>
      <c r="D209" s="16">
        <f>'Ref. ACS-5-YR'!E1057</f>
        <v>833</v>
      </c>
      <c r="E209" s="55">
        <f>D209/$D$208</f>
        <v>0.29803220035778177</v>
      </c>
      <c r="F209" s="16">
        <f>'Ref. ACS-5-YR'!H1057</f>
        <v>1093</v>
      </c>
      <c r="G209" s="55">
        <f>F209/$F$208</f>
        <v>0.33579109062980028</v>
      </c>
      <c r="H209" s="86"/>
      <c r="I209" s="86"/>
      <c r="J209" s="86"/>
      <c r="K209" s="86"/>
      <c r="L209" s="275"/>
      <c r="M209" s="97"/>
    </row>
    <row r="210" spans="1:13" x14ac:dyDescent="0.3">
      <c r="A210" s="13" t="s">
        <v>1639</v>
      </c>
      <c r="B210" s="16">
        <f>'Ref. ACS-5-YR'!B1058</f>
        <v>1125</v>
      </c>
      <c r="C210" s="55">
        <f t="shared" ref="C210:C213" si="3">B210/$B$208</f>
        <v>0.48324742268041238</v>
      </c>
      <c r="D210" s="16">
        <f>'Ref. ACS-5-YR'!E1058</f>
        <v>1428</v>
      </c>
      <c r="E210" s="55">
        <f t="shared" ref="E210:E213" si="4">D210/$D$208</f>
        <v>0.51091234347048298</v>
      </c>
      <c r="F210" s="16">
        <f>'Ref. ACS-5-YR'!H1058</f>
        <v>1456</v>
      </c>
      <c r="G210" s="55">
        <f t="shared" ref="G210:G213" si="5">F210/$F$208</f>
        <v>0.44731182795698926</v>
      </c>
      <c r="H210" s="86"/>
      <c r="I210" s="86"/>
      <c r="J210" s="86"/>
      <c r="K210" s="86"/>
      <c r="L210" s="275"/>
      <c r="M210" s="97"/>
    </row>
    <row r="211" spans="1:13" x14ac:dyDescent="0.3">
      <c r="A211" s="13" t="s">
        <v>1640</v>
      </c>
      <c r="B211" s="16">
        <f>'Ref. ACS-5-YR'!B1059</f>
        <v>425</v>
      </c>
      <c r="C211" s="55">
        <f t="shared" si="3"/>
        <v>0.18256013745704466</v>
      </c>
      <c r="D211" s="16">
        <f>'Ref. ACS-5-YR'!E1059</f>
        <v>481</v>
      </c>
      <c r="E211" s="55">
        <f t="shared" si="4"/>
        <v>0.17209302325581396</v>
      </c>
      <c r="F211" s="16">
        <f>'Ref. ACS-5-YR'!H1059</f>
        <v>562</v>
      </c>
      <c r="G211" s="55">
        <f t="shared" si="5"/>
        <v>0.17265745007680491</v>
      </c>
      <c r="H211" s="86"/>
      <c r="I211" s="86"/>
      <c r="J211" s="86"/>
      <c r="K211" s="86"/>
      <c r="L211" s="275"/>
      <c r="M211" s="97"/>
    </row>
    <row r="212" spans="1:13" x14ac:dyDescent="0.3">
      <c r="A212" s="13" t="s">
        <v>1641</v>
      </c>
      <c r="B212" s="16">
        <f>'Ref. ACS-5-YR'!B1060</f>
        <v>127</v>
      </c>
      <c r="C212" s="55">
        <f t="shared" si="3"/>
        <v>5.4553264604810997E-2</v>
      </c>
      <c r="D212" s="16">
        <f>'Ref. ACS-5-YR'!E1060</f>
        <v>53</v>
      </c>
      <c r="E212" s="55">
        <f t="shared" si="4"/>
        <v>1.8962432915921288E-2</v>
      </c>
      <c r="F212" s="16">
        <f>'Ref. ACS-5-YR'!H1060</f>
        <v>144</v>
      </c>
      <c r="G212" s="55">
        <f t="shared" si="5"/>
        <v>4.423963133640553E-2</v>
      </c>
      <c r="H212" s="86"/>
      <c r="I212" s="86"/>
      <c r="J212" s="86"/>
      <c r="K212" s="86"/>
      <c r="M212" s="85"/>
    </row>
    <row r="213" spans="1:13" x14ac:dyDescent="0.3">
      <c r="A213" s="13" t="s">
        <v>1642</v>
      </c>
      <c r="B213" s="16">
        <f>'Ref. ACS-5-YR'!B1061</f>
        <v>22</v>
      </c>
      <c r="C213" s="55">
        <f t="shared" si="3"/>
        <v>9.4501718213058413E-3</v>
      </c>
      <c r="D213" s="16">
        <f>'Ref. ACS-5-YR'!E1061</f>
        <v>0</v>
      </c>
      <c r="E213" s="55">
        <f t="shared" si="4"/>
        <v>0</v>
      </c>
      <c r="F213" s="16">
        <f>'Ref. ACS-5-YR'!H1061</f>
        <v>0</v>
      </c>
      <c r="G213" s="55">
        <f t="shared" si="5"/>
        <v>0</v>
      </c>
      <c r="H213" s="86"/>
    </row>
    <row r="214" spans="1:13" x14ac:dyDescent="0.3">
      <c r="A214" t="s">
        <v>1643</v>
      </c>
      <c r="M214" s="42" t="str">
        <f>A214</f>
        <v>Source: U.S. Census Bureau, ACS 06-10, 11-15, 16-20 (5-year Estimates), Table B25014</v>
      </c>
    </row>
    <row r="215" spans="1:13" ht="43.2" x14ac:dyDescent="0.3">
      <c r="M215" s="85" t="s">
        <v>2516</v>
      </c>
    </row>
    <row r="217" spans="1:13" x14ac:dyDescent="0.3">
      <c r="A217" s="1" t="s">
        <v>1644</v>
      </c>
      <c r="M217" s="62" t="s">
        <v>1645</v>
      </c>
    </row>
    <row r="218" spans="1:13" ht="28.95" customHeight="1" x14ac:dyDescent="0.3">
      <c r="A218" s="48" t="s">
        <v>188</v>
      </c>
      <c r="B218" s="61" t="str">
        <f>B3</f>
        <v>City of Selma</v>
      </c>
      <c r="C218" s="61" t="s">
        <v>195</v>
      </c>
      <c r="D218" s="61" t="str">
        <f>B4</f>
        <v>Fresno County</v>
      </c>
      <c r="E218" s="61" t="s">
        <v>195</v>
      </c>
      <c r="F218" s="61" t="s">
        <v>189</v>
      </c>
      <c r="G218" s="61" t="s">
        <v>195</v>
      </c>
      <c r="H218" s="59"/>
      <c r="I218" s="59"/>
      <c r="J218" s="59"/>
      <c r="K218" s="59"/>
      <c r="M218" s="37"/>
    </row>
    <row r="219" spans="1:13" x14ac:dyDescent="0.3">
      <c r="A219" s="7" t="s">
        <v>1559</v>
      </c>
      <c r="B219" s="16">
        <f>'Ref. ACS-5-YR'!H1145</f>
        <v>7225</v>
      </c>
      <c r="C219" s="55"/>
      <c r="D219" s="16">
        <f>'Ref. ACS-5-YR'!R1145</f>
        <v>310097</v>
      </c>
      <c r="E219" s="55"/>
      <c r="F219" s="16">
        <f>'Ref. ACS-5-YR'!AB1145</f>
        <v>13103114</v>
      </c>
      <c r="G219" s="55"/>
      <c r="H219" s="54"/>
      <c r="I219" s="54"/>
      <c r="J219" s="54"/>
      <c r="K219" s="54"/>
    </row>
    <row r="220" spans="1:13" x14ac:dyDescent="0.3">
      <c r="A220" s="13" t="s">
        <v>1397</v>
      </c>
      <c r="B220" s="16">
        <f>'Ref. ACS-5-YR'!H1146</f>
        <v>3970</v>
      </c>
      <c r="C220" s="55">
        <f>'Ref. ACS-5-YR'!I1146</f>
        <v>0.54948096885813147</v>
      </c>
      <c r="D220" s="16">
        <f>'Ref. ACS-5-YR'!R1146</f>
        <v>166420</v>
      </c>
      <c r="E220" s="55">
        <f>'Ref. ACS-5-YR'!S1146</f>
        <v>0.53700000000000003</v>
      </c>
      <c r="F220" s="16">
        <f>'Ref. ACS-5-YR'!AB1146</f>
        <v>7241318</v>
      </c>
      <c r="G220" s="55">
        <f>'Ref. ACS-5-YR'!AC1146</f>
        <v>0.55300000000000005</v>
      </c>
      <c r="H220" s="54"/>
      <c r="I220" s="54"/>
      <c r="J220" s="54"/>
      <c r="K220" s="54"/>
      <c r="L220" s="276"/>
    </row>
    <row r="221" spans="1:13" x14ac:dyDescent="0.3">
      <c r="A221" s="13" t="s">
        <v>1401</v>
      </c>
      <c r="B221" s="16">
        <f>'Ref. ACS-5-YR'!H1153</f>
        <v>3255</v>
      </c>
      <c r="C221" s="55">
        <f>'Ref. ACS-5-YR'!I1153</f>
        <v>0.45051903114186853</v>
      </c>
      <c r="D221" s="16">
        <f>'Ref. ACS-5-YR'!R1153</f>
        <v>143677</v>
      </c>
      <c r="E221" s="55">
        <f>'Ref. ACS-5-YR'!S1153</f>
        <v>0.46300000000000002</v>
      </c>
      <c r="F221" s="16">
        <f>'Ref. ACS-5-YR'!AB1153</f>
        <v>5861796</v>
      </c>
      <c r="G221" s="55">
        <f>'Ref. ACS-5-YR'!AC1153</f>
        <v>0.44700000000000001</v>
      </c>
      <c r="H221" s="54"/>
      <c r="I221" s="54"/>
      <c r="J221" s="54"/>
      <c r="K221" s="54"/>
      <c r="L221" s="275"/>
    </row>
    <row r="222" spans="1:13" x14ac:dyDescent="0.3">
      <c r="A222" t="s">
        <v>1646</v>
      </c>
      <c r="L222" s="275"/>
    </row>
    <row r="223" spans="1:13" x14ac:dyDescent="0.3">
      <c r="L223" s="275"/>
    </row>
    <row r="224" spans="1:13" x14ac:dyDescent="0.3">
      <c r="A224" s="1" t="s">
        <v>1647</v>
      </c>
      <c r="L224" s="275"/>
    </row>
    <row r="225" spans="1:13" x14ac:dyDescent="0.3">
      <c r="A225" s="81"/>
      <c r="B225" s="91" t="s">
        <v>1648</v>
      </c>
      <c r="C225" s="91" t="s">
        <v>1649</v>
      </c>
      <c r="D225" s="91" t="s">
        <v>1650</v>
      </c>
      <c r="E225" s="91" t="s">
        <v>1651</v>
      </c>
      <c r="F225" s="91">
        <v>2020</v>
      </c>
      <c r="H225" s="52"/>
      <c r="I225" s="52"/>
      <c r="J225" s="52"/>
      <c r="K225" s="52"/>
      <c r="L225" s="275"/>
    </row>
    <row r="226" spans="1:13" x14ac:dyDescent="0.3">
      <c r="A226" s="7" t="s">
        <v>1559</v>
      </c>
      <c r="B226" s="16">
        <f>B227+B229</f>
        <v>6487</v>
      </c>
      <c r="C226" s="16">
        <f>C227+C229</f>
        <v>4556</v>
      </c>
      <c r="D226" s="16">
        <f>D227+D229</f>
        <v>5596</v>
      </c>
      <c r="E226" s="16">
        <f>E227+E229</f>
        <v>6416</v>
      </c>
      <c r="F226" s="16">
        <f>'Ref. ACS-5-YR'!H1145</f>
        <v>7225</v>
      </c>
      <c r="H226" s="2"/>
      <c r="I226" s="2"/>
      <c r="J226" s="2"/>
      <c r="K226" s="2"/>
      <c r="L226" s="275"/>
    </row>
    <row r="227" spans="1:13" x14ac:dyDescent="0.3">
      <c r="A227" s="13" t="s">
        <v>1397</v>
      </c>
      <c r="B227" s="16">
        <f>'Ref. DC-1980'!B22</f>
        <v>2858</v>
      </c>
      <c r="C227" s="16">
        <f>'Ref. DC-1990'!B15</f>
        <v>2545</v>
      </c>
      <c r="D227" s="16">
        <f>'Ref. DC-2000'!B44</f>
        <v>3476</v>
      </c>
      <c r="E227" s="16">
        <f>'Ref. DC-2010'!B52+'Ref. DC-2010'!B53</f>
        <v>3825</v>
      </c>
      <c r="F227" s="16">
        <f>'Ref. ACS-5-YR'!H1146</f>
        <v>3970</v>
      </c>
      <c r="H227" s="2"/>
      <c r="I227" s="2"/>
      <c r="J227" s="2"/>
      <c r="K227" s="2"/>
      <c r="L227" s="275"/>
    </row>
    <row r="228" spans="1:13" x14ac:dyDescent="0.3">
      <c r="A228" s="13" t="s">
        <v>1412</v>
      </c>
      <c r="B228" s="55">
        <f>B227/(B227+B229)</f>
        <v>0.44057345460151071</v>
      </c>
      <c r="C228" s="55">
        <f>C227/(C227+C229)</f>
        <v>0.55860403863037755</v>
      </c>
      <c r="D228" s="55">
        <f>D227/(D227+D229)</f>
        <v>0.6211579699785561</v>
      </c>
      <c r="E228" s="55">
        <f>E227/(E227+E229)</f>
        <v>0.59616583541147128</v>
      </c>
      <c r="F228" s="55">
        <f>F227/(F227+F229)</f>
        <v>0.54948096885813147</v>
      </c>
      <c r="H228" s="54"/>
      <c r="I228" s="54"/>
      <c r="J228" s="54"/>
      <c r="K228" s="54"/>
      <c r="L228" s="275"/>
    </row>
    <row r="229" spans="1:13" x14ac:dyDescent="0.3">
      <c r="A229" s="13" t="s">
        <v>1401</v>
      </c>
      <c r="B229" s="16">
        <f>'Ref. DC-1980'!B21</f>
        <v>3629</v>
      </c>
      <c r="C229" s="16">
        <f>'Ref. DC-1990'!B16</f>
        <v>2011</v>
      </c>
      <c r="D229" s="16">
        <f>'Ref. DC-2000'!B45</f>
        <v>2120</v>
      </c>
      <c r="E229" s="16">
        <f>'Ref. DC-2010'!B54</f>
        <v>2591</v>
      </c>
      <c r="F229" s="16">
        <f>'Ref. ACS-5-YR'!H1153</f>
        <v>3255</v>
      </c>
      <c r="H229" s="2"/>
      <c r="I229" s="2"/>
      <c r="J229" s="2"/>
      <c r="K229" s="2"/>
      <c r="L229" s="275"/>
    </row>
    <row r="230" spans="1:13" x14ac:dyDescent="0.3">
      <c r="A230" s="13" t="s">
        <v>1404</v>
      </c>
      <c r="B230" s="55">
        <f>B229/(B229+B227)</f>
        <v>0.55942654539848924</v>
      </c>
      <c r="C230" s="55">
        <f>C229/(C229+C227)</f>
        <v>0.4413959613696225</v>
      </c>
      <c r="D230" s="55">
        <f>D229/(D229+D227)</f>
        <v>0.3788420300214439</v>
      </c>
      <c r="E230" s="55">
        <f>E229/(E229+E227)</f>
        <v>0.40383416458852867</v>
      </c>
      <c r="F230" s="55">
        <f>F229/(F229+F227)</f>
        <v>0.45051903114186853</v>
      </c>
      <c r="H230" s="54"/>
      <c r="I230" s="54"/>
      <c r="J230" s="54"/>
      <c r="K230" s="54"/>
      <c r="L230" s="275"/>
    </row>
    <row r="231" spans="1:13" x14ac:dyDescent="0.3">
      <c r="A231" t="s">
        <v>1652</v>
      </c>
      <c r="L231" s="275"/>
    </row>
    <row r="232" spans="1:13" ht="28.8" x14ac:dyDescent="0.3">
      <c r="L232" s="275"/>
      <c r="M232" s="42" t="str">
        <f>A231</f>
        <v>Source: U.S. Census Bureau, Census 1980(SF1), 1990(SF1), 2000(SF1); ACS 16-20 (5-year Estimates), Table B25042</v>
      </c>
    </row>
    <row r="233" spans="1:13" ht="57.6" x14ac:dyDescent="0.3">
      <c r="L233" s="275"/>
      <c r="M233" s="85" t="s">
        <v>2518</v>
      </c>
    </row>
    <row r="234" spans="1:13" x14ac:dyDescent="0.3">
      <c r="L234" s="275"/>
      <c r="M234" s="98"/>
    </row>
    <row r="235" spans="1:13" x14ac:dyDescent="0.3">
      <c r="A235" s="1" t="s">
        <v>1653</v>
      </c>
      <c r="C235" s="115" t="s">
        <v>195</v>
      </c>
      <c r="D235" s="115"/>
      <c r="E235" s="115" t="s">
        <v>195</v>
      </c>
      <c r="F235" s="115"/>
      <c r="G235" s="115" t="s">
        <v>195</v>
      </c>
      <c r="L235" s="275"/>
      <c r="M235" s="62" t="s">
        <v>1654</v>
      </c>
    </row>
    <row r="236" spans="1:13" ht="28.95" customHeight="1" x14ac:dyDescent="0.3">
      <c r="A236" s="81"/>
      <c r="B236" s="61" t="str">
        <f>B3</f>
        <v>City of Selma</v>
      </c>
      <c r="C236" s="61" t="str">
        <f>B3</f>
        <v>City of Selma</v>
      </c>
      <c r="D236" s="61" t="str">
        <f>B4</f>
        <v>Fresno County</v>
      </c>
      <c r="E236" s="61" t="str">
        <f>B4</f>
        <v>Fresno County</v>
      </c>
      <c r="F236" s="61" t="s">
        <v>189</v>
      </c>
      <c r="G236" s="61" t="s">
        <v>189</v>
      </c>
      <c r="H236" s="59"/>
      <c r="I236" s="59"/>
      <c r="J236" s="59"/>
      <c r="K236" s="59"/>
      <c r="L236" s="275"/>
    </row>
    <row r="237" spans="1:13" x14ac:dyDescent="0.3">
      <c r="A237" s="13" t="s">
        <v>196</v>
      </c>
      <c r="B237" s="16">
        <f>'Ref. ACS-5-YR'!H1145</f>
        <v>7225</v>
      </c>
      <c r="C237" s="55"/>
      <c r="D237" s="16">
        <f>'Ref. ACS-5-YR'!R1145</f>
        <v>310097</v>
      </c>
      <c r="E237" s="55"/>
      <c r="F237" s="16">
        <f>'Ref. ACS-5-YR'!AB1145</f>
        <v>13103114</v>
      </c>
      <c r="G237" s="55"/>
      <c r="H237" s="54"/>
      <c r="I237" s="54"/>
      <c r="J237" s="54"/>
      <c r="K237" s="54"/>
      <c r="L237" s="275"/>
    </row>
    <row r="238" spans="1:13" x14ac:dyDescent="0.3">
      <c r="A238" s="7" t="s">
        <v>1655</v>
      </c>
      <c r="B238" s="119">
        <f t="shared" ref="B238:G243" si="6">B245+B252</f>
        <v>24</v>
      </c>
      <c r="C238" s="120">
        <f t="shared" si="6"/>
        <v>3.3217993079584776E-3</v>
      </c>
      <c r="D238" s="119">
        <f t="shared" si="6"/>
        <v>13534</v>
      </c>
      <c r="E238" s="120">
        <f t="shared" si="6"/>
        <v>4.3000000000000003E-2</v>
      </c>
      <c r="F238" s="119">
        <f t="shared" si="6"/>
        <v>547466</v>
      </c>
      <c r="G238" s="120">
        <f t="shared" si="6"/>
        <v>4.1999999999999996E-2</v>
      </c>
      <c r="H238" s="54"/>
      <c r="I238" s="54"/>
      <c r="J238" s="54"/>
      <c r="K238" s="54"/>
      <c r="L238" s="275"/>
    </row>
    <row r="239" spans="1:13" x14ac:dyDescent="0.3">
      <c r="A239" s="7" t="s">
        <v>1656</v>
      </c>
      <c r="B239" s="119">
        <f t="shared" si="6"/>
        <v>424</v>
      </c>
      <c r="C239" s="120">
        <f t="shared" si="6"/>
        <v>5.8685121107266439E-2</v>
      </c>
      <c r="D239" s="119">
        <f t="shared" si="6"/>
        <v>23066</v>
      </c>
      <c r="E239" s="120">
        <f t="shared" si="6"/>
        <v>7.400000000000001E-2</v>
      </c>
      <c r="F239" s="119">
        <f t="shared" si="6"/>
        <v>1686731</v>
      </c>
      <c r="G239" s="120">
        <f t="shared" si="6"/>
        <v>0.128</v>
      </c>
      <c r="H239" s="54"/>
      <c r="I239" s="54"/>
      <c r="J239" s="54"/>
      <c r="K239" s="54"/>
      <c r="L239" s="275"/>
    </row>
    <row r="240" spans="1:13" x14ac:dyDescent="0.3">
      <c r="A240" s="7" t="s">
        <v>1657</v>
      </c>
      <c r="B240" s="119">
        <f t="shared" si="6"/>
        <v>2070</v>
      </c>
      <c r="C240" s="120">
        <f t="shared" si="6"/>
        <v>0.28650519031141869</v>
      </c>
      <c r="D240" s="119">
        <f t="shared" si="6"/>
        <v>74555</v>
      </c>
      <c r="E240" s="120">
        <f t="shared" si="6"/>
        <v>0.24099999999999999</v>
      </c>
      <c r="F240" s="119">
        <f t="shared" si="6"/>
        <v>3527970</v>
      </c>
      <c r="G240" s="120">
        <f t="shared" si="6"/>
        <v>0.26900000000000002</v>
      </c>
      <c r="H240" s="54"/>
      <c r="I240" s="54"/>
      <c r="J240" s="54"/>
      <c r="K240" s="54"/>
      <c r="L240" s="275"/>
    </row>
    <row r="241" spans="1:12" x14ac:dyDescent="0.3">
      <c r="A241" s="7" t="s">
        <v>1658</v>
      </c>
      <c r="B241" s="119">
        <f t="shared" si="6"/>
        <v>3347</v>
      </c>
      <c r="C241" s="120">
        <f t="shared" si="6"/>
        <v>0.46325259515570938</v>
      </c>
      <c r="D241" s="119">
        <f t="shared" si="6"/>
        <v>133439</v>
      </c>
      <c r="E241" s="120">
        <f t="shared" si="6"/>
        <v>0.43099999999999999</v>
      </c>
      <c r="F241" s="119">
        <f t="shared" si="6"/>
        <v>4418085</v>
      </c>
      <c r="G241" s="120">
        <f t="shared" si="6"/>
        <v>0.33699999999999997</v>
      </c>
      <c r="H241" s="54"/>
      <c r="I241" s="54"/>
      <c r="J241" s="54"/>
      <c r="K241" s="54"/>
      <c r="L241" s="275"/>
    </row>
    <row r="242" spans="1:12" x14ac:dyDescent="0.3">
      <c r="A242" s="7" t="s">
        <v>1659</v>
      </c>
      <c r="B242" s="119">
        <f t="shared" si="6"/>
        <v>1246</v>
      </c>
      <c r="C242" s="120">
        <f t="shared" si="6"/>
        <v>0.17245674740484429</v>
      </c>
      <c r="D242" s="119">
        <f t="shared" si="6"/>
        <v>54566</v>
      </c>
      <c r="E242" s="120">
        <f t="shared" si="6"/>
        <v>0.17599999999999999</v>
      </c>
      <c r="F242" s="119">
        <f t="shared" si="6"/>
        <v>2336619</v>
      </c>
      <c r="G242" s="120">
        <f t="shared" si="6"/>
        <v>0.17799999999999999</v>
      </c>
      <c r="H242" s="54"/>
      <c r="I242" s="54"/>
      <c r="J242" s="54"/>
      <c r="K242" s="54"/>
    </row>
    <row r="243" spans="1:12" x14ac:dyDescent="0.3">
      <c r="A243" s="7" t="s">
        <v>1660</v>
      </c>
      <c r="B243" s="119">
        <f t="shared" si="6"/>
        <v>114</v>
      </c>
      <c r="C243" s="120">
        <f t="shared" si="6"/>
        <v>1.5778546712802769E-2</v>
      </c>
      <c r="D243" s="119">
        <f t="shared" si="6"/>
        <v>10937</v>
      </c>
      <c r="E243" s="120">
        <f t="shared" si="6"/>
        <v>3.4999999999999996E-2</v>
      </c>
      <c r="F243" s="119">
        <f t="shared" si="6"/>
        <v>586243</v>
      </c>
      <c r="G243" s="120">
        <f t="shared" si="6"/>
        <v>4.3999999999999997E-2</v>
      </c>
      <c r="H243" s="54"/>
      <c r="I243" s="54"/>
      <c r="J243" s="54"/>
      <c r="K243" s="54"/>
    </row>
    <row r="244" spans="1:12" x14ac:dyDescent="0.3">
      <c r="A244" s="13" t="s">
        <v>1661</v>
      </c>
      <c r="B244" s="16">
        <f>'Ref. ACS-5-YR'!H1146</f>
        <v>3970</v>
      </c>
      <c r="C244" s="55">
        <f>'Ref. ACS-5-YR'!I1146</f>
        <v>0.54948096885813147</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76"/>
    </row>
    <row r="246" spans="1:12" x14ac:dyDescent="0.3">
      <c r="A246" s="13" t="s">
        <v>1663</v>
      </c>
      <c r="B246" s="16">
        <f>'Ref. ACS-5-YR'!H1148</f>
        <v>77</v>
      </c>
      <c r="C246" s="55">
        <f>'Ref. ACS-5-YR'!I1148</f>
        <v>1.0657439446366782E-2</v>
      </c>
      <c r="D246" s="16">
        <f>'Ref. ACS-5-YR'!R1148</f>
        <v>1534</v>
      </c>
      <c r="E246" s="55">
        <f>'Ref. ACS-5-YR'!S1148</f>
        <v>5.0000000000000001E-3</v>
      </c>
      <c r="F246" s="16">
        <f>'Ref. ACS-5-YR'!AB1148</f>
        <v>173846</v>
      </c>
      <c r="G246" s="55">
        <f>'Ref. ACS-5-YR'!AC1148</f>
        <v>1.2999999999999999E-2</v>
      </c>
      <c r="H246" s="54"/>
      <c r="I246" s="54"/>
      <c r="J246" s="54"/>
      <c r="K246" s="54"/>
      <c r="L246" s="289"/>
    </row>
    <row r="247" spans="1:12" x14ac:dyDescent="0.3">
      <c r="A247" s="13" t="s">
        <v>1664</v>
      </c>
      <c r="B247" s="16">
        <f>'Ref. ACS-5-YR'!H1149</f>
        <v>633</v>
      </c>
      <c r="C247" s="55">
        <f>'Ref. ACS-5-YR'!I1149</f>
        <v>8.7612456747404838E-2</v>
      </c>
      <c r="D247" s="16">
        <f>'Ref. ACS-5-YR'!R1149</f>
        <v>19752</v>
      </c>
      <c r="E247" s="55">
        <f>'Ref. ACS-5-YR'!S1149</f>
        <v>6.4000000000000001E-2</v>
      </c>
      <c r="F247" s="16">
        <f>'Ref. ACS-5-YR'!AB1149</f>
        <v>1307148</v>
      </c>
      <c r="G247" s="55">
        <f>'Ref. ACS-5-YR'!AC1149</f>
        <v>0.1</v>
      </c>
      <c r="H247" s="54"/>
      <c r="I247" s="54"/>
      <c r="J247" s="54"/>
      <c r="K247" s="54"/>
      <c r="L247" s="275"/>
    </row>
    <row r="248" spans="1:12" x14ac:dyDescent="0.3">
      <c r="A248" s="13" t="s">
        <v>1665</v>
      </c>
      <c r="B248" s="16">
        <f>'Ref. ACS-5-YR'!H1150</f>
        <v>2221</v>
      </c>
      <c r="C248" s="55">
        <f>'Ref. ACS-5-YR'!I1150</f>
        <v>0.30740484429065745</v>
      </c>
      <c r="D248" s="16">
        <f>'Ref. ACS-5-YR'!R1150</f>
        <v>91033</v>
      </c>
      <c r="E248" s="55">
        <f>'Ref. ACS-5-YR'!S1150</f>
        <v>0.29399999999999998</v>
      </c>
      <c r="F248" s="16">
        <f>'Ref. ACS-5-YR'!AB1150</f>
        <v>3228533</v>
      </c>
      <c r="G248" s="55">
        <f>'Ref. ACS-5-YR'!AC1150</f>
        <v>0.246</v>
      </c>
      <c r="H248" s="54"/>
      <c r="I248" s="54"/>
      <c r="J248" s="54"/>
      <c r="K248" s="54"/>
      <c r="L248" s="275"/>
    </row>
    <row r="249" spans="1:12" x14ac:dyDescent="0.3">
      <c r="A249" s="13" t="s">
        <v>1666</v>
      </c>
      <c r="B249" s="16">
        <f>'Ref. ACS-5-YR'!H1151</f>
        <v>940</v>
      </c>
      <c r="C249" s="55">
        <f>'Ref. ACS-5-YR'!I1151</f>
        <v>0.1301038062283737</v>
      </c>
      <c r="D249" s="16">
        <f>'Ref. ACS-5-YR'!R1151</f>
        <v>43719</v>
      </c>
      <c r="E249" s="55">
        <f>'Ref. ACS-5-YR'!S1151</f>
        <v>0.14099999999999999</v>
      </c>
      <c r="F249" s="16">
        <f>'Ref. ACS-5-YR'!AB1151</f>
        <v>1964487</v>
      </c>
      <c r="G249" s="55">
        <f>'Ref. ACS-5-YR'!AC1151</f>
        <v>0.15</v>
      </c>
      <c r="H249" s="54"/>
      <c r="I249" s="54"/>
      <c r="J249" s="54"/>
      <c r="K249" s="54"/>
      <c r="L249" s="289"/>
    </row>
    <row r="250" spans="1:12" x14ac:dyDescent="0.3">
      <c r="A250" s="13" t="s">
        <v>1667</v>
      </c>
      <c r="B250" s="16">
        <f>'Ref. ACS-5-YR'!H1152</f>
        <v>99</v>
      </c>
      <c r="C250" s="55">
        <f>'Ref. ACS-5-YR'!I1152</f>
        <v>1.370242214532872E-2</v>
      </c>
      <c r="D250" s="16">
        <f>'Ref. ACS-5-YR'!R1152</f>
        <v>9358</v>
      </c>
      <c r="E250" s="55">
        <f>'Ref. ACS-5-YR'!S1152</f>
        <v>0.03</v>
      </c>
      <c r="F250" s="16">
        <f>'Ref. ACS-5-YR'!AB1152</f>
        <v>516341</v>
      </c>
      <c r="G250" s="55">
        <f>'Ref. ACS-5-YR'!AC1152</f>
        <v>3.9E-2</v>
      </c>
      <c r="H250" s="54"/>
      <c r="I250" s="54"/>
      <c r="J250" s="54"/>
      <c r="K250" s="54"/>
      <c r="L250" s="275"/>
    </row>
    <row r="251" spans="1:12" x14ac:dyDescent="0.3">
      <c r="A251" s="13" t="s">
        <v>1668</v>
      </c>
      <c r="B251" s="16">
        <f>'Ref. ACS-5-YR'!H1153</f>
        <v>3255</v>
      </c>
      <c r="C251" s="55">
        <f>'Ref. ACS-5-YR'!I1153</f>
        <v>0.45051903114186853</v>
      </c>
      <c r="D251" s="16">
        <f>'Ref. ACS-5-YR'!R1153</f>
        <v>143677</v>
      </c>
      <c r="E251" s="55">
        <f>'Ref. ACS-5-YR'!S1153</f>
        <v>0.46300000000000002</v>
      </c>
      <c r="F251" s="16">
        <f>'Ref. ACS-5-YR'!AB1153</f>
        <v>5861796</v>
      </c>
      <c r="G251" s="55">
        <f>'Ref. ACS-5-YR'!AC1153</f>
        <v>0.44700000000000001</v>
      </c>
      <c r="H251" s="54"/>
      <c r="I251" s="54"/>
      <c r="J251" s="54"/>
      <c r="K251" s="54"/>
      <c r="L251" s="275"/>
    </row>
    <row r="252" spans="1:12" x14ac:dyDescent="0.3">
      <c r="A252" s="13" t="s">
        <v>1669</v>
      </c>
      <c r="B252" s="16">
        <f>'Ref. ACS-5-YR'!H1154</f>
        <v>24</v>
      </c>
      <c r="C252" s="55">
        <f>'Ref. ACS-5-YR'!I1154</f>
        <v>3.3217993079584776E-3</v>
      </c>
      <c r="D252" s="16">
        <f>'Ref. ACS-5-YR'!R1154</f>
        <v>12510</v>
      </c>
      <c r="E252" s="55">
        <f>'Ref. ACS-5-YR'!S1154</f>
        <v>0.04</v>
      </c>
      <c r="F252" s="16">
        <f>'Ref. ACS-5-YR'!AB1154</f>
        <v>496503</v>
      </c>
      <c r="G252" s="55">
        <f>'Ref. ACS-5-YR'!AC1154</f>
        <v>3.7999999999999999E-2</v>
      </c>
      <c r="H252" s="54"/>
      <c r="I252" s="54"/>
      <c r="J252" s="54"/>
      <c r="K252" s="54"/>
      <c r="L252" s="289"/>
    </row>
    <row r="253" spans="1:12" x14ac:dyDescent="0.3">
      <c r="A253" s="13" t="s">
        <v>1670</v>
      </c>
      <c r="B253" s="16">
        <f>'Ref. ACS-5-YR'!H1155</f>
        <v>347</v>
      </c>
      <c r="C253" s="55">
        <f>'Ref. ACS-5-YR'!I1155</f>
        <v>4.8027681660899657E-2</v>
      </c>
      <c r="D253" s="16">
        <f>'Ref. ACS-5-YR'!R1155</f>
        <v>21532</v>
      </c>
      <c r="E253" s="55">
        <f>'Ref. ACS-5-YR'!S1155</f>
        <v>6.9000000000000006E-2</v>
      </c>
      <c r="F253" s="16">
        <f>'Ref. ACS-5-YR'!AB1155</f>
        <v>1512885</v>
      </c>
      <c r="G253" s="55">
        <f>'Ref. ACS-5-YR'!AC1155</f>
        <v>0.115</v>
      </c>
      <c r="H253" s="54"/>
      <c r="I253" s="54"/>
      <c r="J253" s="54"/>
      <c r="K253" s="54"/>
      <c r="L253" s="275"/>
    </row>
    <row r="254" spans="1:12" x14ac:dyDescent="0.3">
      <c r="A254" s="13" t="s">
        <v>1671</v>
      </c>
      <c r="B254" s="16">
        <f>'Ref. ACS-5-YR'!H1156</f>
        <v>1437</v>
      </c>
      <c r="C254" s="55">
        <f>'Ref. ACS-5-YR'!I1156</f>
        <v>0.19889273356401385</v>
      </c>
      <c r="D254" s="16">
        <f>'Ref. ACS-5-YR'!R1156</f>
        <v>54803</v>
      </c>
      <c r="E254" s="55">
        <f>'Ref. ACS-5-YR'!S1156</f>
        <v>0.17699999999999999</v>
      </c>
      <c r="F254" s="16">
        <f>'Ref. ACS-5-YR'!AB1156</f>
        <v>2220822</v>
      </c>
      <c r="G254" s="55">
        <f>'Ref. ACS-5-YR'!AC1156</f>
        <v>0.16900000000000001</v>
      </c>
      <c r="H254" s="54"/>
      <c r="I254" s="54"/>
      <c r="J254" s="54"/>
      <c r="K254" s="54"/>
      <c r="L254" s="275"/>
    </row>
    <row r="255" spans="1:12" x14ac:dyDescent="0.3">
      <c r="A255" s="13" t="s">
        <v>1672</v>
      </c>
      <c r="B255" s="16">
        <f>'Ref. ACS-5-YR'!H1157</f>
        <v>1126</v>
      </c>
      <c r="C255" s="55">
        <f>'Ref. ACS-5-YR'!I1157</f>
        <v>0.1558477508650519</v>
      </c>
      <c r="D255" s="16">
        <f>'Ref. ACS-5-YR'!R1157</f>
        <v>42406</v>
      </c>
      <c r="E255" s="55">
        <f>'Ref. ACS-5-YR'!S1157</f>
        <v>0.13700000000000001</v>
      </c>
      <c r="F255" s="16">
        <f>'Ref. ACS-5-YR'!AB1157</f>
        <v>1189552</v>
      </c>
      <c r="G255" s="55">
        <f>'Ref. ACS-5-YR'!AC1157</f>
        <v>9.0999999999999998E-2</v>
      </c>
      <c r="H255" s="54"/>
      <c r="I255" s="54"/>
      <c r="J255" s="54"/>
      <c r="K255" s="54"/>
      <c r="L255" s="289"/>
    </row>
    <row r="256" spans="1:12" x14ac:dyDescent="0.3">
      <c r="A256" s="13" t="s">
        <v>1673</v>
      </c>
      <c r="B256" s="16">
        <f>'Ref. ACS-5-YR'!H1158</f>
        <v>306</v>
      </c>
      <c r="C256" s="55">
        <f>'Ref. ACS-5-YR'!I1158</f>
        <v>4.2352941176470586E-2</v>
      </c>
      <c r="D256" s="16">
        <f>'Ref. ACS-5-YR'!R1158</f>
        <v>10847</v>
      </c>
      <c r="E256" s="55">
        <f>'Ref. ACS-5-YR'!S1158</f>
        <v>3.5000000000000003E-2</v>
      </c>
      <c r="F256" s="16">
        <f>'Ref. ACS-5-YR'!AB1158</f>
        <v>372132</v>
      </c>
      <c r="G256" s="55">
        <f>'Ref. ACS-5-YR'!AC1158</f>
        <v>2.8000000000000001E-2</v>
      </c>
      <c r="H256" s="54"/>
      <c r="I256" s="54"/>
      <c r="J256" s="54"/>
      <c r="K256" s="54"/>
      <c r="L256" s="275"/>
    </row>
    <row r="257" spans="1:13" x14ac:dyDescent="0.3">
      <c r="A257" s="13" t="s">
        <v>1674</v>
      </c>
      <c r="B257" s="16">
        <f>'Ref. ACS-5-YR'!H1159</f>
        <v>15</v>
      </c>
      <c r="C257" s="55">
        <f>'Ref. ACS-5-YR'!I1159</f>
        <v>2.0761245674740486E-3</v>
      </c>
      <c r="D257" s="16">
        <f>'Ref. ACS-5-YR'!R1159</f>
        <v>1579</v>
      </c>
      <c r="E257" s="55">
        <f>'Ref. ACS-5-YR'!S1159</f>
        <v>5.0000000000000001E-3</v>
      </c>
      <c r="F257" s="16">
        <f>'Ref. ACS-5-YR'!AB1159</f>
        <v>69902</v>
      </c>
      <c r="G257" s="55">
        <f>'Ref. ACS-5-YR'!AC1159</f>
        <v>5.0000000000000001E-3</v>
      </c>
      <c r="H257" s="54"/>
      <c r="I257" s="54"/>
      <c r="J257" s="54"/>
      <c r="K257" s="54"/>
      <c r="L257" s="275"/>
    </row>
    <row r="258" spans="1:13" x14ac:dyDescent="0.3">
      <c r="A258" t="s">
        <v>1646</v>
      </c>
      <c r="L258" s="289"/>
      <c r="M258" s="42" t="str">
        <f>A258</f>
        <v>Source: U.S. Census Bureau, ACS 16-20 (5-year Estimates), Table B25042</v>
      </c>
    </row>
    <row r="259" spans="1:13" x14ac:dyDescent="0.3">
      <c r="L259" s="275"/>
    </row>
    <row r="260" spans="1:13" x14ac:dyDescent="0.3">
      <c r="A260" s="1" t="s">
        <v>1675</v>
      </c>
      <c r="L260" s="275"/>
      <c r="M260" s="62" t="s">
        <v>1676</v>
      </c>
    </row>
    <row r="261" spans="1:13" ht="28.2" customHeight="1" x14ac:dyDescent="0.3">
      <c r="A261" s="81"/>
      <c r="B261" s="61" t="str">
        <f>B3</f>
        <v>City of Selma</v>
      </c>
      <c r="C261" s="61" t="s">
        <v>195</v>
      </c>
      <c r="D261" s="61" t="str">
        <f>B4</f>
        <v>Fresno County</v>
      </c>
      <c r="E261" s="61" t="s">
        <v>195</v>
      </c>
      <c r="F261" s="61" t="s">
        <v>189</v>
      </c>
      <c r="G261" s="61" t="s">
        <v>195</v>
      </c>
      <c r="H261" s="59"/>
      <c r="I261" s="59"/>
      <c r="J261" s="59"/>
      <c r="K261" s="59"/>
      <c r="L261" s="289"/>
    </row>
    <row r="262" spans="1:13" x14ac:dyDescent="0.3">
      <c r="A262" s="88" t="s">
        <v>266</v>
      </c>
      <c r="B262" s="88"/>
      <c r="C262" s="88"/>
      <c r="D262" s="88"/>
      <c r="E262" s="88"/>
      <c r="F262" s="88"/>
      <c r="G262" s="88"/>
      <c r="H262" s="89"/>
      <c r="I262" s="89"/>
      <c r="J262" s="89"/>
      <c r="K262" s="89"/>
      <c r="L262" s="275"/>
    </row>
    <row r="263" spans="1:13" x14ac:dyDescent="0.3">
      <c r="A263" s="13" t="s">
        <v>1602</v>
      </c>
      <c r="B263" s="16">
        <f>'Ref. ACS-5-YR'!H935</f>
        <v>3088</v>
      </c>
      <c r="C263" s="55">
        <f>'Ref. ACS-5-YR'!I935</f>
        <v>0.55609580406987213</v>
      </c>
      <c r="D263" s="16">
        <f>'Ref. ACS-5-YR'!R935</f>
        <v>117284</v>
      </c>
      <c r="E263" s="55">
        <f>'Ref. ACS-5-YR'!S935</f>
        <v>0.57699999999999996</v>
      </c>
      <c r="F263" s="16">
        <f>'Ref. ACS-5-YR'!AB935</f>
        <v>4831347</v>
      </c>
      <c r="G263" s="55">
        <f>'Ref. ACS-5-YR'!AC935</f>
        <v>0.59399999999999997</v>
      </c>
      <c r="H263" s="54"/>
      <c r="I263" s="54"/>
      <c r="J263" s="54"/>
      <c r="K263" s="54"/>
      <c r="L263" s="275"/>
    </row>
    <row r="264" spans="1:13" x14ac:dyDescent="0.3">
      <c r="A264" s="13" t="s">
        <v>1605</v>
      </c>
      <c r="B264" s="16">
        <f>'Ref. ACS-5-YR'!H936</f>
        <v>2465</v>
      </c>
      <c r="C264" s="55">
        <f>'Ref. ACS-5-YR'!I936</f>
        <v>0.44390419593012787</v>
      </c>
      <c r="D264" s="16">
        <f>'Ref. ACS-5-YR'!R936</f>
        <v>85924</v>
      </c>
      <c r="E264" s="55">
        <f>'Ref. ACS-5-YR'!S936</f>
        <v>0.42299999999999999</v>
      </c>
      <c r="F264" s="16">
        <f>'Ref. ACS-5-YR'!AB936</f>
        <v>3308833</v>
      </c>
      <c r="G264" s="55">
        <f>'Ref. ACS-5-YR'!AC936</f>
        <v>0.40600000000000003</v>
      </c>
      <c r="H264" s="54"/>
      <c r="I264" s="54"/>
      <c r="J264" s="54"/>
      <c r="K264" s="54"/>
      <c r="L264" s="289"/>
    </row>
    <row r="265" spans="1:13" x14ac:dyDescent="0.3">
      <c r="A265" s="88" t="s">
        <v>1677</v>
      </c>
      <c r="B265" s="88"/>
      <c r="C265" s="88"/>
      <c r="D265" s="88"/>
      <c r="E265" s="88"/>
      <c r="F265" s="88"/>
      <c r="G265" s="88"/>
      <c r="H265" s="89"/>
      <c r="I265" s="89"/>
      <c r="J265" s="89"/>
      <c r="K265" s="89"/>
      <c r="L265" s="275"/>
    </row>
    <row r="266" spans="1:13" x14ac:dyDescent="0.3">
      <c r="A266" s="13" t="s">
        <v>1602</v>
      </c>
      <c r="B266" s="16">
        <f>'Ref. ACS-5-YR'!H941</f>
        <v>35</v>
      </c>
      <c r="C266" s="55">
        <f>'Ref. ACS-5-YR'!I941</f>
        <v>0.39772727272727271</v>
      </c>
      <c r="D266" s="16">
        <f>'Ref. ACS-5-YR'!R941</f>
        <v>4727</v>
      </c>
      <c r="E266" s="55">
        <f>'Ref. ACS-5-YR'!S941</f>
        <v>0.30199999999999999</v>
      </c>
      <c r="F266" s="16">
        <f>'Ref. ACS-5-YR'!AB941</f>
        <v>286043</v>
      </c>
      <c r="G266" s="55">
        <f>'Ref. ACS-5-YR'!AC941</f>
        <v>0.35499999999999998</v>
      </c>
      <c r="H266" s="54"/>
      <c r="I266" s="54"/>
      <c r="J266" s="54"/>
      <c r="K266" s="54"/>
      <c r="L266" s="275"/>
    </row>
    <row r="267" spans="1:13" x14ac:dyDescent="0.3">
      <c r="A267" s="13" t="s">
        <v>1605</v>
      </c>
      <c r="B267" s="16">
        <f>'Ref. ACS-5-YR'!H942</f>
        <v>53</v>
      </c>
      <c r="C267" s="55">
        <f>'Ref. ACS-5-YR'!I942</f>
        <v>0.60227272727272729</v>
      </c>
      <c r="D267" s="16">
        <f>'Ref. ACS-5-YR'!R942</f>
        <v>10909</v>
      </c>
      <c r="E267" s="55">
        <f>'Ref. ACS-5-YR'!S942</f>
        <v>0.69799999999999995</v>
      </c>
      <c r="F267" s="16">
        <f>'Ref. ACS-5-YR'!AB942</f>
        <v>520690</v>
      </c>
      <c r="G267" s="55">
        <f>'Ref. ACS-5-YR'!AC942</f>
        <v>0.64500000000000002</v>
      </c>
      <c r="H267" s="54"/>
      <c r="I267" s="54"/>
      <c r="J267" s="54"/>
      <c r="K267" s="54"/>
      <c r="L267" s="275"/>
    </row>
    <row r="268" spans="1:13" x14ac:dyDescent="0.3">
      <c r="A268" s="88" t="s">
        <v>1678</v>
      </c>
      <c r="B268" s="88"/>
      <c r="C268" s="88"/>
      <c r="D268" s="88"/>
      <c r="E268" s="88"/>
      <c r="F268" s="88"/>
      <c r="G268" s="88"/>
      <c r="H268" s="89"/>
      <c r="I268" s="89"/>
      <c r="J268" s="89"/>
      <c r="K268" s="89"/>
      <c r="L268" s="275"/>
    </row>
    <row r="269" spans="1:13" x14ac:dyDescent="0.3">
      <c r="A269" s="13" t="s">
        <v>1602</v>
      </c>
      <c r="B269" s="16">
        <f>'Ref. ACS-5-YR'!H947</f>
        <v>58</v>
      </c>
      <c r="C269" s="55">
        <f>'Ref. ACS-5-YR'!I947</f>
        <v>0.74358974358974361</v>
      </c>
      <c r="D269" s="16">
        <f>'Ref. ACS-5-YR'!R947</f>
        <v>1585</v>
      </c>
      <c r="E269" s="55">
        <f>'Ref. ACS-5-YR'!S947</f>
        <v>0.46700000000000003</v>
      </c>
      <c r="F269" s="16">
        <f>'Ref. ACS-5-YR'!AB947</f>
        <v>48100</v>
      </c>
      <c r="G269" s="55">
        <f>'Ref. ACS-5-YR'!AC947</f>
        <v>0.49199999999999999</v>
      </c>
      <c r="H269" s="54"/>
      <c r="I269" s="54"/>
      <c r="J269" s="54"/>
      <c r="K269" s="54"/>
      <c r="L269" s="275"/>
    </row>
    <row r="270" spans="1:13" x14ac:dyDescent="0.3">
      <c r="A270" s="13" t="s">
        <v>1605</v>
      </c>
      <c r="B270" s="16">
        <f>'Ref. ACS-5-YR'!H948</f>
        <v>20</v>
      </c>
      <c r="C270" s="55">
        <f>'Ref. ACS-5-YR'!I948</f>
        <v>0.25641025641025639</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8" t="s">
        <v>1679</v>
      </c>
      <c r="B271" s="88"/>
      <c r="C271" s="88"/>
      <c r="D271" s="88"/>
      <c r="E271" s="88"/>
      <c r="F271" s="88"/>
      <c r="G271" s="88"/>
      <c r="H271" s="89"/>
      <c r="I271" s="89"/>
      <c r="J271" s="89"/>
      <c r="K271" s="89"/>
    </row>
    <row r="272" spans="1:13" x14ac:dyDescent="0.3">
      <c r="A272" s="13" t="s">
        <v>1602</v>
      </c>
      <c r="B272" s="16">
        <f>'Ref. ACS-5-YR'!H953</f>
        <v>153</v>
      </c>
      <c r="C272" s="55">
        <f>'Ref. ACS-5-YR'!I953</f>
        <v>0.9</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17</v>
      </c>
      <c r="C273" s="55">
        <f>'Ref. ACS-5-YR'!I954</f>
        <v>0.1</v>
      </c>
      <c r="D273" s="16">
        <f>'Ref. ACS-5-YR'!R954</f>
        <v>11929</v>
      </c>
      <c r="E273" s="55">
        <f>'Ref. ACS-5-YR'!S954</f>
        <v>0.43</v>
      </c>
      <c r="F273" s="16">
        <f>'Ref. ACS-5-YR'!AB954</f>
        <v>749308</v>
      </c>
      <c r="G273" s="55">
        <f>'Ref. ACS-5-YR'!AC954</f>
        <v>0.40300000000000002</v>
      </c>
      <c r="H273" s="54"/>
      <c r="I273" s="54"/>
      <c r="J273" s="54"/>
      <c r="K273" s="54"/>
    </row>
    <row r="274" spans="1:13" x14ac:dyDescent="0.3">
      <c r="A274" s="88" t="s">
        <v>1488</v>
      </c>
      <c r="B274" s="88"/>
      <c r="C274" s="88"/>
      <c r="D274" s="88"/>
      <c r="E274" s="88"/>
      <c r="F274" s="88"/>
      <c r="G274" s="88"/>
      <c r="H274" s="89"/>
      <c r="I274" s="89"/>
      <c r="J274" s="89"/>
      <c r="K274" s="89"/>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8" t="s">
        <v>1680</v>
      </c>
      <c r="B277" s="88"/>
      <c r="C277" s="88"/>
      <c r="D277" s="88"/>
      <c r="E277" s="88"/>
      <c r="F277" s="88"/>
      <c r="G277" s="88"/>
      <c r="H277" s="89"/>
      <c r="I277" s="89"/>
      <c r="J277" s="89"/>
      <c r="K277" s="89"/>
    </row>
    <row r="278" spans="1:13" x14ac:dyDescent="0.3">
      <c r="A278" s="13" t="s">
        <v>1602</v>
      </c>
      <c r="B278" s="16">
        <f>'Ref. ACS-5-YR'!H965</f>
        <v>432</v>
      </c>
      <c r="C278" s="55">
        <f>'Ref. ACS-5-YR'!I965</f>
        <v>0.44353182751540043</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542</v>
      </c>
      <c r="C279" s="55">
        <f>'Ref. ACS-5-YR'!I966</f>
        <v>0.55646817248459957</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8" t="s">
        <v>1681</v>
      </c>
      <c r="B280" s="88"/>
      <c r="C280" s="88"/>
      <c r="D280" s="88"/>
      <c r="E280" s="88"/>
      <c r="F280" s="88"/>
      <c r="G280" s="88"/>
      <c r="H280" s="89"/>
      <c r="I280" s="89"/>
      <c r="J280" s="89"/>
      <c r="K280" s="89"/>
    </row>
    <row r="281" spans="1:13" x14ac:dyDescent="0.3">
      <c r="A281" s="13" t="s">
        <v>1602</v>
      </c>
      <c r="B281" s="16">
        <f>'Ref. ACS-5-YR'!H971</f>
        <v>204</v>
      </c>
      <c r="C281" s="55">
        <f>'Ref. ACS-5-YR'!I971</f>
        <v>0.56353591160220995</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158</v>
      </c>
      <c r="C282" s="55">
        <f>'Ref. ACS-5-YR'!I972</f>
        <v>0.43646408839779005</v>
      </c>
      <c r="D282" s="16">
        <f>'Ref. ACS-5-YR'!R972</f>
        <v>11154</v>
      </c>
      <c r="E282" s="55">
        <f>'Ref. ACS-5-YR'!S972</f>
        <v>0.53400000000000003</v>
      </c>
      <c r="F282" s="16">
        <f>'Ref. ACS-5-YR'!AB972</f>
        <v>391096</v>
      </c>
      <c r="G282" s="55">
        <f>'Ref. ACS-5-YR'!AC972</f>
        <v>0.51400000000000001</v>
      </c>
      <c r="H282" s="54"/>
      <c r="I282" s="54"/>
      <c r="J282" s="54"/>
      <c r="K282" s="54"/>
      <c r="M282" s="294" t="s">
        <v>2464</v>
      </c>
    </row>
    <row r="283" spans="1:13" ht="21" customHeight="1" x14ac:dyDescent="0.3">
      <c r="A283" s="88" t="s">
        <v>265</v>
      </c>
      <c r="B283" s="88"/>
      <c r="C283" s="88"/>
      <c r="D283" s="88"/>
      <c r="E283" s="88"/>
      <c r="F283" s="88"/>
      <c r="G283" s="88"/>
      <c r="H283" s="54"/>
      <c r="I283" s="54"/>
      <c r="J283" s="54"/>
      <c r="K283" s="54"/>
    </row>
    <row r="284" spans="1:13" x14ac:dyDescent="0.3">
      <c r="A284" s="13" t="s">
        <v>1602</v>
      </c>
      <c r="B284" s="16">
        <f>'Ref. ACS-5-YR'!H983</f>
        <v>2746</v>
      </c>
      <c r="C284" s="55">
        <f>'Ref. ACS-5-YR'!I983</f>
        <v>0.48268588504130777</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2943</v>
      </c>
      <c r="C285" s="55">
        <f>'Ref. ACS-5-YR'!I984</f>
        <v>0.51731411495869217</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5"/>
      <c r="C288" s="115" t="s">
        <v>195</v>
      </c>
      <c r="D288" s="115"/>
      <c r="E288" s="115" t="s">
        <v>195</v>
      </c>
      <c r="M288"/>
    </row>
    <row r="289" spans="1:13" ht="28.8" x14ac:dyDescent="0.3">
      <c r="A289" s="81"/>
      <c r="B289" s="61" t="s">
        <v>1412</v>
      </c>
      <c r="C289" s="61" t="s">
        <v>1412</v>
      </c>
      <c r="D289" s="93" t="s">
        <v>1404</v>
      </c>
      <c r="E289" s="61" t="s">
        <v>1404</v>
      </c>
      <c r="M289"/>
    </row>
    <row r="290" spans="1:13" x14ac:dyDescent="0.3">
      <c r="A290" s="88" t="s">
        <v>266</v>
      </c>
      <c r="B290" s="6">
        <f>B263</f>
        <v>3088</v>
      </c>
      <c r="C290" s="55">
        <f>C263</f>
        <v>0.55609580406987213</v>
      </c>
      <c r="D290" s="6">
        <f>B264</f>
        <v>2465</v>
      </c>
      <c r="E290" s="55">
        <f>C264</f>
        <v>0.44390419593012787</v>
      </c>
      <c r="M290"/>
    </row>
    <row r="291" spans="1:13" x14ac:dyDescent="0.3">
      <c r="A291" s="88" t="s">
        <v>1677</v>
      </c>
      <c r="B291" s="6">
        <f>B266</f>
        <v>35</v>
      </c>
      <c r="C291" s="55">
        <f>C266</f>
        <v>0.39772727272727271</v>
      </c>
      <c r="D291" s="6">
        <f>B267</f>
        <v>53</v>
      </c>
      <c r="E291" s="55">
        <f>C267</f>
        <v>0.60227272727272729</v>
      </c>
      <c r="M291" s="62" t="s">
        <v>1684</v>
      </c>
    </row>
    <row r="292" spans="1:13" x14ac:dyDescent="0.3">
      <c r="A292" s="88" t="s">
        <v>1678</v>
      </c>
      <c r="B292" s="6">
        <f>B269</f>
        <v>58</v>
      </c>
      <c r="C292" s="55">
        <f>C269</f>
        <v>0.74358974358974361</v>
      </c>
      <c r="D292" s="6">
        <f>B270</f>
        <v>20</v>
      </c>
      <c r="E292" s="55">
        <f>C270</f>
        <v>0.25641025641025639</v>
      </c>
      <c r="M292"/>
    </row>
    <row r="293" spans="1:13" x14ac:dyDescent="0.3">
      <c r="A293" s="88" t="s">
        <v>1679</v>
      </c>
      <c r="B293" s="6">
        <f>B272</f>
        <v>153</v>
      </c>
      <c r="C293" s="55">
        <f>C272</f>
        <v>0.9</v>
      </c>
      <c r="D293" s="6">
        <f>B273</f>
        <v>17</v>
      </c>
      <c r="E293" s="55">
        <f>C273</f>
        <v>0.1</v>
      </c>
      <c r="M293"/>
    </row>
    <row r="294" spans="1:13" x14ac:dyDescent="0.3">
      <c r="A294" s="88" t="s">
        <v>1488</v>
      </c>
      <c r="B294" s="6">
        <f>B275</f>
        <v>0</v>
      </c>
      <c r="C294" s="55">
        <f>C275</f>
        <v>0</v>
      </c>
      <c r="D294" s="6">
        <f>B276</f>
        <v>0</v>
      </c>
      <c r="E294" s="55">
        <f>C276</f>
        <v>0</v>
      </c>
      <c r="M294"/>
    </row>
    <row r="295" spans="1:13" x14ac:dyDescent="0.3">
      <c r="A295" s="88" t="s">
        <v>1680</v>
      </c>
      <c r="B295" s="6">
        <f>B278</f>
        <v>432</v>
      </c>
      <c r="C295" s="55">
        <f>C278</f>
        <v>0.44353182751540043</v>
      </c>
      <c r="D295" s="6">
        <f>B279</f>
        <v>542</v>
      </c>
      <c r="E295" s="55">
        <f>C279</f>
        <v>0.55646817248459957</v>
      </c>
      <c r="M295"/>
    </row>
    <row r="296" spans="1:13" x14ac:dyDescent="0.3">
      <c r="A296" s="88" t="s">
        <v>1685</v>
      </c>
      <c r="B296" s="6">
        <f>B281</f>
        <v>204</v>
      </c>
      <c r="C296" s="55">
        <f>C281</f>
        <v>0.56353591160220995</v>
      </c>
      <c r="D296" s="6">
        <f>B282</f>
        <v>158</v>
      </c>
      <c r="E296" s="55">
        <f>C282</f>
        <v>0.43646408839779005</v>
      </c>
      <c r="M296"/>
    </row>
    <row r="297" spans="1:13" x14ac:dyDescent="0.3">
      <c r="A297" s="88" t="s">
        <v>265</v>
      </c>
      <c r="B297" s="6">
        <f>B284</f>
        <v>2746</v>
      </c>
      <c r="C297" s="55">
        <f>C284</f>
        <v>0.48268588504130777</v>
      </c>
      <c r="D297" s="6">
        <f>B285</f>
        <v>2943</v>
      </c>
      <c r="E297" s="55">
        <f>C285</f>
        <v>0.51731411495869217</v>
      </c>
      <c r="M297"/>
    </row>
    <row r="298" spans="1:13" x14ac:dyDescent="0.3">
      <c r="A298" t="s">
        <v>1682</v>
      </c>
      <c r="B298" s="12"/>
      <c r="C298" s="12"/>
      <c r="M298"/>
    </row>
    <row r="299" spans="1:13" x14ac:dyDescent="0.3">
      <c r="A299" s="89"/>
      <c r="B299" s="12"/>
      <c r="C299" s="12"/>
      <c r="M299"/>
    </row>
    <row r="300" spans="1:13" x14ac:dyDescent="0.3">
      <c r="A300" s="1" t="s">
        <v>1686</v>
      </c>
      <c r="C300" s="115" t="s">
        <v>195</v>
      </c>
      <c r="D300" s="115"/>
      <c r="E300" s="142" t="s">
        <v>195</v>
      </c>
      <c r="F300" s="115"/>
      <c r="G300" s="115" t="s">
        <v>195</v>
      </c>
      <c r="M300"/>
    </row>
    <row r="301" spans="1:13" ht="28.8" x14ac:dyDescent="0.3">
      <c r="A301" s="61" t="s">
        <v>1687</v>
      </c>
      <c r="B301" s="61" t="str">
        <f>B3</f>
        <v>City of Selma</v>
      </c>
      <c r="C301" s="61" t="str">
        <f>B3</f>
        <v>City of Selma</v>
      </c>
      <c r="D301" s="61" t="str">
        <f>B4</f>
        <v>Fresno County</v>
      </c>
      <c r="E301" s="61" t="str">
        <f>B4</f>
        <v>Fresno County</v>
      </c>
      <c r="F301" s="61" t="s">
        <v>189</v>
      </c>
      <c r="G301" s="61" t="s">
        <v>189</v>
      </c>
      <c r="L301" s="274"/>
    </row>
    <row r="302" spans="1:13" x14ac:dyDescent="0.3">
      <c r="A302" s="13" t="s">
        <v>1688</v>
      </c>
      <c r="B302" s="16">
        <f>'Ref. Permits'!B6</f>
        <v>0</v>
      </c>
      <c r="C302" s="55" t="e">
        <f>B302/(SUM(B$302:B$305))</f>
        <v>#DIV/0!</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t="e">
        <f>B303/(SUM(B$302:B$305))</f>
        <v>#DIV/0!</v>
      </c>
      <c r="D303" s="16">
        <f>'Ref. Permits'!L6</f>
        <v>30</v>
      </c>
      <c r="E303" s="55">
        <f>D303/(SUM(D$302:D$305))</f>
        <v>1.1578541103820918E-2</v>
      </c>
      <c r="F303" s="16">
        <f>'Ref. Permits'!T6</f>
        <v>1210</v>
      </c>
      <c r="G303" s="55">
        <f>F303/(SUM(F$302:F$305))</f>
        <v>2.0412638966209491E-2</v>
      </c>
      <c r="L303" s="272"/>
    </row>
    <row r="304" spans="1:13" x14ac:dyDescent="0.3">
      <c r="A304" s="13" t="s">
        <v>1690</v>
      </c>
      <c r="B304" s="16">
        <f>'Ref. Permits'!F6</f>
        <v>0</v>
      </c>
      <c r="C304" s="55" t="e">
        <f>B304/(SUM(B$302:B$305))</f>
        <v>#DIV/0!</v>
      </c>
      <c r="D304" s="16">
        <f>'Ref. Permits'!N6</f>
        <v>70</v>
      </c>
      <c r="E304" s="55">
        <f>D304/(SUM(D$302:D$305))</f>
        <v>2.7016595908915475E-2</v>
      </c>
      <c r="F304" s="16">
        <f>'Ref. Permits'!V6</f>
        <v>470</v>
      </c>
      <c r="G304" s="55">
        <f>F304/(SUM(F$302:F$305))</f>
        <v>7.9288762926598855E-3</v>
      </c>
      <c r="L304" s="272"/>
    </row>
    <row r="305" spans="1:13" x14ac:dyDescent="0.3">
      <c r="A305" s="13" t="s">
        <v>1691</v>
      </c>
      <c r="B305" s="16">
        <f>'Ref. Permits'!H6</f>
        <v>0</v>
      </c>
      <c r="C305" s="55" t="e">
        <f>B305/(SUM(B$302:B$305))</f>
        <v>#DIV/0!</v>
      </c>
      <c r="D305" s="16">
        <f>'Ref. Permits'!P6</f>
        <v>76</v>
      </c>
      <c r="E305" s="55">
        <f>D305/(SUM(D$302:D$305))</f>
        <v>2.9332304129679659E-2</v>
      </c>
      <c r="F305" s="16">
        <f>'Ref. Permits'!X6</f>
        <v>1512</v>
      </c>
      <c r="G305" s="55">
        <f>F305/(SUM(F$302:F$305))</f>
        <v>2.5507363732982437E-2</v>
      </c>
      <c r="L305" s="272"/>
    </row>
    <row r="306" spans="1:13" x14ac:dyDescent="0.3">
      <c r="A306" t="s">
        <v>1692</v>
      </c>
      <c r="B306" s="2"/>
      <c r="C306" s="2"/>
      <c r="D306" s="2"/>
      <c r="L306" s="272"/>
      <c r="M306" s="62"/>
    </row>
    <row r="307" spans="1:13" x14ac:dyDescent="0.3">
      <c r="L307" s="272"/>
      <c r="M307" s="42" t="str">
        <f>A306</f>
        <v>Source: U.S. Census Bureau, Building Permits Survey 2019, Table AD:T2</v>
      </c>
    </row>
    <row r="308" spans="1:13" x14ac:dyDescent="0.3">
      <c r="A308" s="1" t="s">
        <v>1693</v>
      </c>
      <c r="B308" s="1" t="s">
        <v>1118</v>
      </c>
      <c r="L308" s="272"/>
    </row>
    <row r="309" spans="1:13" x14ac:dyDescent="0.3">
      <c r="A309" s="1" t="s">
        <v>2473</v>
      </c>
      <c r="L309" s="272"/>
      <c r="M309" s="62" t="s">
        <v>1694</v>
      </c>
    </row>
    <row r="310" spans="1:13" ht="57.6" x14ac:dyDescent="0.3">
      <c r="A310" s="61" t="s">
        <v>1695</v>
      </c>
      <c r="B310" s="61" t="s">
        <v>1696</v>
      </c>
      <c r="C310" s="61">
        <v>2015</v>
      </c>
      <c r="D310" s="61">
        <v>2016</v>
      </c>
      <c r="E310" s="61">
        <v>2017</v>
      </c>
      <c r="F310" s="61">
        <v>2018</v>
      </c>
      <c r="G310" s="61">
        <v>2019</v>
      </c>
      <c r="H310" s="61">
        <v>2020</v>
      </c>
      <c r="I310" s="61">
        <v>2021</v>
      </c>
      <c r="J310" s="61" t="s">
        <v>2475</v>
      </c>
      <c r="K310" s="61" t="s">
        <v>1697</v>
      </c>
      <c r="L310" s="272"/>
      <c r="M310" s="62"/>
    </row>
    <row r="311" spans="1:13" x14ac:dyDescent="0.3">
      <c r="A311" s="13" t="s">
        <v>1698</v>
      </c>
      <c r="B311" s="13">
        <f>SUMIFS('Ref. HCD-2020'!$F$3:$F$253,'Ref. HCD-2020'!$B$3:$B$253,Housing!$B$308,'Ref. HCD-2020'!$T$3:$T$253,"2018")</f>
        <v>140</v>
      </c>
      <c r="C311" s="6">
        <f>SUMIFS('Ref. HCD-2020'!$G$3:$G$253,'Ref. HCD-2020'!$B$3:$B$253,Housing!$B$308,'Ref. HCD-2020'!$D$3:$D$253,Housing!$C$310)</f>
        <v>37</v>
      </c>
      <c r="D311" s="6">
        <f>SUMIFS('Ref. HCD-2020'!$G$3:$G$253,'Ref. HCD-2020'!$B$3:$B$253,Housing!$B$308,'Ref. HCD-2020'!$D$3:$D$253,Housing!$D$310)</f>
        <v>18</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8">
        <v>0</v>
      </c>
      <c r="J311" s="268">
        <f>SUM(C311:I311)</f>
        <v>55</v>
      </c>
      <c r="K311" s="141">
        <f>J311/B311</f>
        <v>0.39285714285714285</v>
      </c>
      <c r="L311" s="272"/>
      <c r="M311" s="37"/>
    </row>
    <row r="312" spans="1:13" x14ac:dyDescent="0.3">
      <c r="A312" s="13" t="s">
        <v>1699</v>
      </c>
      <c r="B312" s="13">
        <f>SUMIFS('Ref. HCD-2020'!$J$3:$J$253,'Ref. HCD-2020'!$B$3:$B$253,Housing!$B$308,'Ref. HCD-2020'!$T$3:$T$253,"2018")</f>
        <v>115</v>
      </c>
      <c r="C312" s="6">
        <f>SUMIFS('Ref. HCD-2020'!$K$3:$K$253,'Ref. HCD-2020'!$B$3:$B$253,Housing!$B$308,'Ref. HCD-2020'!$D$3:$D$253,Housing!$C$310)</f>
        <v>10</v>
      </c>
      <c r="D312" s="6">
        <f>SUMIFS('Ref. HCD-2020'!$K$3:$K$253,'Ref. HCD-2020'!$B$3:$B$253,Housing!$B$308,'Ref. HCD-2020'!$D$3:$D$253,Housing!$D$310)</f>
        <v>29</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8">
        <v>0</v>
      </c>
      <c r="J312" s="268">
        <f t="shared" ref="J312:J316" si="7">SUM(C312:I312)</f>
        <v>39</v>
      </c>
      <c r="K312" s="141">
        <f t="shared" ref="K312:K316" si="8">J312/B312</f>
        <v>0.33913043478260868</v>
      </c>
    </row>
    <row r="313" spans="1:13" x14ac:dyDescent="0.3">
      <c r="A313" s="13" t="s">
        <v>1700</v>
      </c>
      <c r="B313" s="13">
        <f>SUMIFS('Ref. HCD-2020'!$N$3:$N$253,'Ref. HCD-2020'!$B$3:$B$253,Housing!$B$308,'Ref. HCD-2020'!$T$3:$T$253,"2018")</f>
        <v>69</v>
      </c>
      <c r="C313" s="6">
        <f>SUMIFS('Ref. HCD-2020'!$O$3:$O$253,'Ref. HCD-2020'!$B$3:$B$253,Housing!$B$308,'Ref. HCD-2020'!$D$3:$D$253,Housing!$C$310)</f>
        <v>22</v>
      </c>
      <c r="D313" s="6">
        <f>SUMIFS('Ref. HCD-2020'!$O$3:$O$253,'Ref. HCD-2020'!$B$3:$B$253,Housing!$B$308,'Ref. HCD-2020'!$D$3:$D$253,Housing!$D$310)</f>
        <v>0</v>
      </c>
      <c r="E313" s="6">
        <f>SUMIFS('Ref. HCD-2020'!$O$3:$O$253,'Ref. HCD-2020'!$B$3:$B$253,Housing!$B$308,'Ref. HCD-2020'!$D$3:$D$253,Housing!$E$310)</f>
        <v>5</v>
      </c>
      <c r="F313" s="6">
        <f>SUMIFS('Ref. HCD-2020'!$O$3:$O$253,'Ref. HCD-2020'!$B$3:$B$253,Housing!$B$308,'Ref. HCD-2020'!$D$3:$D$253,Housing!$F$310)</f>
        <v>8</v>
      </c>
      <c r="G313" s="6">
        <f>SUMIFS('Ref. HCD-2020'!$O$3:$O$253,'Ref. HCD-2020'!$B$3:$B$253,Housing!$B$308,'Ref. HCD-2020'!$D$3:$D$253,Housing!$G$310)</f>
        <v>13</v>
      </c>
      <c r="H313" s="6">
        <v>0</v>
      </c>
      <c r="I313" s="268">
        <v>0</v>
      </c>
      <c r="J313" s="268">
        <f t="shared" si="7"/>
        <v>48</v>
      </c>
      <c r="K313" s="141">
        <f t="shared" si="8"/>
        <v>0.69565217391304346</v>
      </c>
    </row>
    <row r="314" spans="1:13" x14ac:dyDescent="0.3">
      <c r="A314" s="138" t="s">
        <v>1701</v>
      </c>
      <c r="B314" s="139">
        <f>SUM(B311:B313)</f>
        <v>324</v>
      </c>
      <c r="C314" s="139">
        <f t="shared" ref="C314:I314" si="9">SUM(C311:C313)</f>
        <v>69</v>
      </c>
      <c r="D314" s="139">
        <f t="shared" si="9"/>
        <v>47</v>
      </c>
      <c r="E314" s="139">
        <f t="shared" si="9"/>
        <v>5</v>
      </c>
      <c r="F314" s="139">
        <f t="shared" si="9"/>
        <v>8</v>
      </c>
      <c r="G314" s="139">
        <f t="shared" si="9"/>
        <v>13</v>
      </c>
      <c r="H314" s="139">
        <f>SUM(H311:H313)</f>
        <v>0</v>
      </c>
      <c r="I314" s="139">
        <f t="shared" si="9"/>
        <v>0</v>
      </c>
      <c r="J314" s="268">
        <f t="shared" si="7"/>
        <v>142</v>
      </c>
      <c r="K314" s="141">
        <f t="shared" si="8"/>
        <v>0.43827160493827161</v>
      </c>
    </row>
    <row r="315" spans="1:13" x14ac:dyDescent="0.3">
      <c r="A315" s="13" t="s">
        <v>1702</v>
      </c>
      <c r="B315" s="13">
        <f>SUMIFS('Ref. HCD-2020'!$P$3:$P$253,'Ref. HCD-2020'!$B$3:$B$253,Housing!$B$308,'Ref. HCD-2020'!$T$3:$T$253,"2018")</f>
        <v>281</v>
      </c>
      <c r="C315" s="6">
        <f>SUMIFS('Ref. HCD-2020'!$G$3:$G$253,'Ref. HCD-2020'!$B$3:$B$253,Housing!$B$308,'Ref. HCD-2020'!$D$3:$D$253,Housing!$C$310)</f>
        <v>37</v>
      </c>
      <c r="D315" s="6">
        <f>SUMIFS('Ref. HCD-2020'!$Q$3:$Q$253,'Ref. HCD-2020'!$B$3:$B$253,Housing!$B$308,'Ref. HCD-2020'!$D$3:$D$253,Housing!$D$310)</f>
        <v>0</v>
      </c>
      <c r="E315" s="6">
        <f>SUMIFS('Ref. HCD-2020'!$Q$3:$Q$253,'Ref. HCD-2020'!$B$3:$B$253,Housing!$B$308,'Ref. HCD-2020'!$D$3:$D$253,Housing!$E$310)</f>
        <v>2</v>
      </c>
      <c r="F315" s="6">
        <f>SUMIFS('Ref. HCD-2020'!$Q$3:$Q$253,'Ref. HCD-2020'!$B$3:$B$253,Housing!$B$308,'Ref. HCD-2020'!$D$3:$D$253,Housing!$F$310)</f>
        <v>3</v>
      </c>
      <c r="G315" s="6">
        <f>SUMIFS('Ref. HCD-2020'!$Q$3:$Q$253,'Ref. HCD-2020'!$B$3:$B$253,Housing!$B$308,'Ref. HCD-2020'!$D$3:$D$253,Housing!$G$310)</f>
        <v>0</v>
      </c>
      <c r="H315" s="6">
        <v>0</v>
      </c>
      <c r="I315" s="268">
        <v>0</v>
      </c>
      <c r="J315" s="268">
        <f t="shared" si="7"/>
        <v>42</v>
      </c>
      <c r="K315" s="141">
        <f t="shared" si="8"/>
        <v>0.1494661921708185</v>
      </c>
    </row>
    <row r="316" spans="1:13" x14ac:dyDescent="0.3">
      <c r="A316" s="13" t="s">
        <v>1559</v>
      </c>
      <c r="B316" s="6">
        <f>B311+B312+B313+B315</f>
        <v>605</v>
      </c>
      <c r="C316" s="6">
        <f>C311+C312+C313+C315</f>
        <v>106</v>
      </c>
      <c r="D316" s="6">
        <f>SUMIFS('Ref. HCD-2020'!$S$3:$S$253,'Ref. HCD-2020'!$B$3:$B$253,Housing!$B$308,'Ref. HCD-2020'!$D$3:$D$253,Housing!$D$310)</f>
        <v>47</v>
      </c>
      <c r="E316" s="6">
        <f>SUMIFS('Ref. HCD-2020'!$S$3:$S$253,'Ref. HCD-2020'!$B$3:$B$253,Housing!$B$308,'Ref. HCD-2020'!$D$3:$D$253,Housing!$E$310)</f>
        <v>7</v>
      </c>
      <c r="F316" s="6">
        <f>SUMIFS('Ref. HCD-2020'!$S$3:$S$253,'Ref. HCD-2020'!$B$3:$B$253,Housing!$B$308,'Ref. HCD-2020'!$D$3:$D$253,Housing!$F$310)</f>
        <v>11</v>
      </c>
      <c r="G316" s="6">
        <f>SUMIFS('Ref. HCD-2020'!$S$3:$S$253,'Ref. HCD-2020'!$B$3:$B$253,Housing!$B$308,'Ref. HCD-2020'!$D$3:$D$253,Housing!$G$310)</f>
        <v>13</v>
      </c>
      <c r="H316" s="6">
        <f>H311+H312+H313+H315</f>
        <v>0</v>
      </c>
      <c r="I316" s="6">
        <f>I311+I312+I313+I315</f>
        <v>0</v>
      </c>
      <c r="J316" s="268">
        <f t="shared" si="7"/>
        <v>184</v>
      </c>
      <c r="K316" s="141">
        <f t="shared" si="8"/>
        <v>0.30413223140495865</v>
      </c>
    </row>
    <row r="317" spans="1:13" x14ac:dyDescent="0.3">
      <c r="A317" s="140" t="s">
        <v>1703</v>
      </c>
      <c r="B317" s="125"/>
      <c r="C317" s="125"/>
      <c r="D317" s="125"/>
      <c r="E317" s="125"/>
      <c r="F317" s="125"/>
      <c r="G317" s="125"/>
      <c r="H317" s="136"/>
      <c r="I317" s="136"/>
      <c r="J317" s="136"/>
      <c r="K317" s="136"/>
    </row>
    <row r="318" spans="1:13" x14ac:dyDescent="0.3">
      <c r="A318" s="346" t="s">
        <v>2557</v>
      </c>
      <c r="B318" s="346"/>
      <c r="C318" s="346"/>
      <c r="D318" s="346"/>
      <c r="E318" s="346"/>
      <c r="F318" s="346"/>
      <c r="G318" s="346"/>
      <c r="H318" s="346"/>
      <c r="I318" s="346"/>
      <c r="J318" s="121"/>
      <c r="K318" s="121"/>
    </row>
    <row r="320" spans="1:13" x14ac:dyDescent="0.3">
      <c r="A320" s="1" t="s">
        <v>1704</v>
      </c>
      <c r="H320" s="2"/>
      <c r="I320" s="2"/>
      <c r="J320" s="2"/>
      <c r="K320" s="2"/>
    </row>
    <row r="321" spans="1:13" ht="28.8" x14ac:dyDescent="0.3">
      <c r="A321" s="48"/>
      <c r="B321" s="109" t="s">
        <v>1696</v>
      </c>
      <c r="H321" s="2"/>
      <c r="I321" s="2"/>
      <c r="J321" s="2"/>
      <c r="K321" s="2"/>
      <c r="M321"/>
    </row>
    <row r="322" spans="1:13" x14ac:dyDescent="0.3">
      <c r="A322" s="111" t="s">
        <v>1705</v>
      </c>
      <c r="B322" s="16">
        <f>J311</f>
        <v>55</v>
      </c>
      <c r="H322" s="2"/>
      <c r="I322" s="2"/>
      <c r="J322" s="2"/>
      <c r="K322" s="2"/>
      <c r="L322" s="276"/>
      <c r="M322" s="42" t="str">
        <f>A317</f>
        <v>Source: California HCD, 5th Cycle Annual Progress Report Permit Summary (2020)</v>
      </c>
    </row>
    <row r="323" spans="1:13" x14ac:dyDescent="0.3">
      <c r="A323" s="111" t="s">
        <v>2523</v>
      </c>
      <c r="B323" s="16">
        <f>J311/2</f>
        <v>27.5</v>
      </c>
      <c r="H323" s="2"/>
      <c r="I323" s="2"/>
      <c r="J323" s="2"/>
      <c r="K323" s="2"/>
      <c r="L323" s="275"/>
    </row>
    <row r="324" spans="1:13" x14ac:dyDescent="0.3">
      <c r="A324" s="140" t="s">
        <v>1703</v>
      </c>
      <c r="H324" s="2"/>
      <c r="I324" s="2"/>
      <c r="J324" s="2"/>
      <c r="K324" s="2"/>
    </row>
    <row r="325" spans="1:13" x14ac:dyDescent="0.3">
      <c r="A325" s="359" t="s">
        <v>2493</v>
      </c>
      <c r="B325" s="359"/>
      <c r="C325" s="359"/>
      <c r="D325" s="359"/>
      <c r="E325" s="359"/>
      <c r="F325" s="359"/>
      <c r="G325" s="359"/>
      <c r="H325" s="359"/>
      <c r="I325" s="359"/>
      <c r="J325" s="121"/>
      <c r="K325" s="121"/>
      <c r="M325" s="62" t="s">
        <v>1706</v>
      </c>
    </row>
    <row r="326" spans="1:13" x14ac:dyDescent="0.3">
      <c r="A326" s="47"/>
      <c r="H326" s="2"/>
      <c r="I326" s="2"/>
      <c r="J326" s="2"/>
      <c r="K326" s="2"/>
    </row>
    <row r="327" spans="1:13" x14ac:dyDescent="0.3">
      <c r="A327" s="1" t="s">
        <v>2472</v>
      </c>
      <c r="H327" s="2"/>
      <c r="I327" s="2"/>
      <c r="J327" s="2"/>
      <c r="K327" s="2"/>
    </row>
    <row r="328" spans="1:13" ht="28.8" x14ac:dyDescent="0.3">
      <c r="A328" s="48"/>
      <c r="B328" s="61" t="s">
        <v>2474</v>
      </c>
      <c r="H328" s="2"/>
      <c r="I328" s="2"/>
      <c r="J328" s="2"/>
      <c r="K328" s="2"/>
      <c r="L328" s="274"/>
    </row>
    <row r="329" spans="1:13" x14ac:dyDescent="0.3">
      <c r="A329" s="13" t="s">
        <v>1705</v>
      </c>
      <c r="B329" s="16">
        <v>0</v>
      </c>
      <c r="H329" s="2"/>
      <c r="I329" s="2"/>
      <c r="J329" s="2"/>
      <c r="K329" s="2"/>
      <c r="L329" s="283"/>
    </row>
    <row r="330" spans="1:13" x14ac:dyDescent="0.3">
      <c r="A330" s="13" t="s">
        <v>2523</v>
      </c>
      <c r="B330" s="16">
        <v>0</v>
      </c>
      <c r="L330" s="273"/>
    </row>
    <row r="331" spans="1:13" x14ac:dyDescent="0.3">
      <c r="A331" s="47" t="s">
        <v>2476</v>
      </c>
    </row>
    <row r="332" spans="1:13" x14ac:dyDescent="0.3">
      <c r="A332" s="346" t="s">
        <v>2558</v>
      </c>
      <c r="B332" s="346"/>
      <c r="C332" s="346"/>
      <c r="D332" s="346"/>
      <c r="E332" s="346"/>
      <c r="F332" s="346"/>
      <c r="G332" s="346"/>
      <c r="H332" s="346"/>
      <c r="I332" s="346"/>
      <c r="J332" s="121"/>
      <c r="K332" s="121"/>
      <c r="M332" s="42" t="str">
        <f>A317</f>
        <v>Source: California HCD, 5th Cycle Annual Progress Report Permit Summary (2020)</v>
      </c>
    </row>
    <row r="333" spans="1:13" x14ac:dyDescent="0.3">
      <c r="A333" s="359" t="s">
        <v>2494</v>
      </c>
      <c r="B333" s="359"/>
      <c r="C333" s="359"/>
      <c r="D333" s="359"/>
      <c r="E333" s="359"/>
      <c r="F333" s="359"/>
      <c r="G333" s="359"/>
      <c r="H333" s="359"/>
      <c r="I333" s="359"/>
      <c r="J333" s="121"/>
      <c r="K333" s="121"/>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9" t="s">
        <v>1707</v>
      </c>
      <c r="M337" s="62" t="s">
        <v>2525</v>
      </c>
    </row>
    <row r="338" spans="1:13" ht="28.95" customHeight="1" x14ac:dyDescent="0.3">
      <c r="A338" s="81"/>
      <c r="B338" s="61" t="str">
        <f>B3</f>
        <v>City of Selma</v>
      </c>
      <c r="C338" s="61"/>
      <c r="D338" s="61" t="str">
        <f>B4</f>
        <v>Fresno County</v>
      </c>
      <c r="E338" s="61" t="s">
        <v>1461</v>
      </c>
      <c r="F338" s="61" t="s">
        <v>189</v>
      </c>
      <c r="G338" s="61" t="s">
        <v>1462</v>
      </c>
      <c r="H338" s="59"/>
      <c r="I338" s="59"/>
      <c r="J338" s="59"/>
      <c r="K338" s="59"/>
    </row>
    <row r="339" spans="1:13" x14ac:dyDescent="0.3">
      <c r="A339" t="s">
        <v>1708</v>
      </c>
      <c r="B339" s="10">
        <f>'Ref. ACS-5-YR'!H1205</f>
        <v>194800</v>
      </c>
      <c r="C339" s="55"/>
      <c r="D339" s="10">
        <f>'Ref. ACS-5-YR'!R1205</f>
        <v>271000</v>
      </c>
      <c r="E339" s="55">
        <f>B339/D339</f>
        <v>0.71881918819188195</v>
      </c>
      <c r="F339" s="10">
        <f>'Ref. ACS-5-YR'!AB1205</f>
        <v>538500</v>
      </c>
      <c r="G339" s="55">
        <f>B339/F339</f>
        <v>0.36174558960074282</v>
      </c>
      <c r="H339" s="54"/>
      <c r="I339" s="54"/>
      <c r="J339" s="54"/>
      <c r="K339" s="54"/>
    </row>
    <row r="340" spans="1:13" x14ac:dyDescent="0.3">
      <c r="A340" t="s">
        <v>1709</v>
      </c>
    </row>
    <row r="341" spans="1:13" x14ac:dyDescent="0.3">
      <c r="A341" s="349" t="s">
        <v>2555</v>
      </c>
      <c r="B341" s="349"/>
      <c r="C341" s="349"/>
      <c r="D341" s="349"/>
      <c r="E341" s="349"/>
      <c r="F341" s="349"/>
      <c r="G341" s="349"/>
      <c r="H341" s="354"/>
      <c r="I341" s="354"/>
    </row>
    <row r="344" spans="1:13" x14ac:dyDescent="0.3">
      <c r="A344" s="89" t="s">
        <v>1710</v>
      </c>
    </row>
    <row r="345" spans="1:13" x14ac:dyDescent="0.3">
      <c r="A345" s="81"/>
      <c r="B345" s="51">
        <v>1980</v>
      </c>
      <c r="C345" s="51">
        <v>1990</v>
      </c>
      <c r="D345" s="51">
        <v>2000</v>
      </c>
      <c r="E345" s="51">
        <v>2010</v>
      </c>
      <c r="F345" s="51">
        <v>2020</v>
      </c>
      <c r="H345" s="52"/>
      <c r="I345" s="52"/>
      <c r="J345" s="52"/>
      <c r="K345" s="52"/>
    </row>
    <row r="346" spans="1:13" x14ac:dyDescent="0.3">
      <c r="A346" s="13" t="s">
        <v>1711</v>
      </c>
      <c r="B346" s="10">
        <f>'Ref. DC-1980'!B18</f>
        <v>50900</v>
      </c>
      <c r="C346" s="10">
        <f>'Ref. DC-1990'!B95</f>
        <v>70800</v>
      </c>
      <c r="D346" s="10">
        <f>'Ref. DC-2000'!B64</f>
        <v>92600</v>
      </c>
      <c r="E346" s="10">
        <f>'Ref. ACS-5-YR'!B1205</f>
        <v>228800</v>
      </c>
      <c r="F346" s="10">
        <f>'Ref. ACS-5-YR'!H1205</f>
        <v>194800</v>
      </c>
      <c r="H346" s="24"/>
      <c r="I346" s="24"/>
      <c r="J346" s="24"/>
      <c r="K346" s="24"/>
    </row>
    <row r="347" spans="1:13" x14ac:dyDescent="0.3">
      <c r="A347" s="13" t="s">
        <v>193</v>
      </c>
      <c r="B347" s="3"/>
      <c r="C347" s="4">
        <f>(C346-B346)/B346</f>
        <v>0.39096267190569745</v>
      </c>
      <c r="D347" s="4">
        <f t="shared" ref="D347:F347" si="10">(D346-C346)/C346</f>
        <v>0.30790960451977401</v>
      </c>
      <c r="E347" s="4">
        <f t="shared" si="10"/>
        <v>1.470842332613391</v>
      </c>
      <c r="F347" s="4">
        <f t="shared" si="10"/>
        <v>-0.14860139860139859</v>
      </c>
      <c r="H347" s="19"/>
      <c r="I347" s="19"/>
      <c r="J347" s="19"/>
      <c r="K347" s="19"/>
    </row>
    <row r="348" spans="1:13" x14ac:dyDescent="0.3">
      <c r="A348" t="s">
        <v>1712</v>
      </c>
    </row>
    <row r="349" spans="1:13" x14ac:dyDescent="0.3">
      <c r="A349" s="349" t="s">
        <v>2555</v>
      </c>
      <c r="B349" s="349"/>
      <c r="C349" s="349"/>
      <c r="D349" s="349"/>
      <c r="E349" s="349"/>
      <c r="F349" s="349"/>
      <c r="G349" s="349"/>
      <c r="H349" s="357"/>
      <c r="I349" s="357"/>
    </row>
    <row r="350" spans="1:13" x14ac:dyDescent="0.3">
      <c r="A350" s="350" t="s">
        <v>2487</v>
      </c>
      <c r="B350" s="350"/>
      <c r="C350" s="350"/>
      <c r="D350" s="350"/>
      <c r="E350" s="350"/>
      <c r="F350" s="350"/>
      <c r="G350" s="350"/>
    </row>
    <row r="353" spans="13:14" ht="28.8" x14ac:dyDescent="0.3">
      <c r="M353" s="42" t="str">
        <f>A348</f>
        <v>Source: U.S. Census Bureau, Census 1980(ORG STF1), 1990(STF3), 2000(SF3); ACS 06-10, 16-20 (5-year Estimates), Table B25077</v>
      </c>
    </row>
    <row r="354" spans="13:14" ht="63" customHeight="1" x14ac:dyDescent="0.3">
      <c r="M354" s="85" t="s">
        <v>2501</v>
      </c>
    </row>
    <row r="355" spans="13:14" x14ac:dyDescent="0.3">
      <c r="M355"/>
    </row>
    <row r="356" spans="13:14" x14ac:dyDescent="0.3">
      <c r="M356" s="89" t="s">
        <v>162</v>
      </c>
      <c r="N356" s="1" t="s">
        <v>2559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1713</v>
      </c>
    </row>
    <row r="382" spans="13:13" ht="57.6" x14ac:dyDescent="0.3">
      <c r="M382" s="295" t="s">
        <v>1714</v>
      </c>
    </row>
    <row r="383" spans="13:13" ht="28.8" x14ac:dyDescent="0.3">
      <c r="M383" s="296" t="s">
        <v>2560</v>
      </c>
    </row>
    <row r="384" spans="13:13" x14ac:dyDescent="0.3">
      <c r="M384"/>
    </row>
    <row r="385" spans="13:13" x14ac:dyDescent="0.3">
      <c r="M385" s="89" t="s">
        <v>163</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1713</v>
      </c>
    </row>
    <row r="415" spans="13:13" x14ac:dyDescent="0.3">
      <c r="M415" s="295" t="s">
        <v>1715</v>
      </c>
    </row>
    <row r="416" spans="13:13" ht="28.8" x14ac:dyDescent="0.3">
      <c r="M416" s="296" t="s">
        <v>2560</v>
      </c>
    </row>
    <row r="418" spans="13:13" x14ac:dyDescent="0.3">
      <c r="M418" s="89" t="s">
        <v>164</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1713</v>
      </c>
    </row>
    <row r="450" spans="13:13" ht="43.2" x14ac:dyDescent="0.3">
      <c r="M450" s="295" t="s">
        <v>1716</v>
      </c>
    </row>
    <row r="451" spans="13:13" ht="28.8" x14ac:dyDescent="0.3">
      <c r="M451" s="296" t="s">
        <v>2560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7" t="s">
        <v>2530</v>
      </c>
    </row>
    <row r="2" spans="1:18" x14ac:dyDescent="0.3">
      <c r="A2" t="s">
        <v>2544</v>
      </c>
    </row>
    <row r="4" spans="1:18" ht="43.95" customHeight="1" x14ac:dyDescent="0.3">
      <c r="A4" s="361" t="s">
        <v>2545</v>
      </c>
      <c r="B4" s="361"/>
      <c r="C4" s="361"/>
      <c r="D4" s="361"/>
      <c r="E4" s="361"/>
      <c r="F4" s="361"/>
      <c r="G4" s="361"/>
      <c r="H4" s="361"/>
      <c r="I4" s="361"/>
      <c r="J4" s="361"/>
      <c r="K4" s="361"/>
      <c r="L4" s="361"/>
      <c r="M4" s="361"/>
      <c r="N4" s="361"/>
      <c r="O4" s="361"/>
      <c r="P4" s="361"/>
      <c r="Q4" s="361"/>
      <c r="R4" s="361"/>
    </row>
    <row r="6" spans="1:18" ht="30" customHeight="1" x14ac:dyDescent="0.3">
      <c r="A6" s="361" t="s">
        <v>2546</v>
      </c>
      <c r="B6" s="361"/>
      <c r="C6" s="361"/>
      <c r="D6" s="361"/>
      <c r="E6" s="361"/>
      <c r="F6" s="361"/>
      <c r="G6" s="361"/>
      <c r="H6" s="361"/>
      <c r="I6" s="361"/>
      <c r="J6" s="361"/>
      <c r="K6" s="361"/>
      <c r="L6" s="361"/>
      <c r="M6" s="361"/>
      <c r="N6" s="361"/>
      <c r="O6" s="361"/>
      <c r="P6" s="361"/>
      <c r="Q6" s="361"/>
      <c r="R6" s="361"/>
    </row>
    <row r="8" spans="1:18" ht="44.4" customHeight="1" x14ac:dyDescent="0.3">
      <c r="A8" s="361" t="s">
        <v>2547</v>
      </c>
      <c r="B8" s="361"/>
      <c r="C8" s="361"/>
      <c r="D8" s="361"/>
      <c r="E8" s="361"/>
      <c r="F8" s="361"/>
      <c r="G8" s="361"/>
      <c r="H8" s="361"/>
      <c r="I8" s="361"/>
      <c r="J8" s="361"/>
      <c r="K8" s="361"/>
      <c r="L8" s="361"/>
      <c r="M8" s="361"/>
      <c r="N8" s="361"/>
      <c r="O8" s="361"/>
      <c r="P8" s="361"/>
      <c r="Q8" s="361"/>
      <c r="R8" s="361"/>
    </row>
    <row r="10" spans="1:18" ht="43.2" customHeight="1" x14ac:dyDescent="0.3">
      <c r="A10" s="361" t="s">
        <v>2548</v>
      </c>
      <c r="B10" s="361"/>
      <c r="C10" s="361"/>
      <c r="D10" s="361"/>
      <c r="E10" s="361"/>
      <c r="F10" s="361"/>
      <c r="G10" s="361"/>
      <c r="H10" s="361"/>
      <c r="I10" s="361"/>
      <c r="J10" s="361"/>
      <c r="K10" s="361"/>
      <c r="L10" s="361"/>
      <c r="M10" s="361"/>
      <c r="N10" s="361"/>
      <c r="O10" s="361"/>
      <c r="P10" s="361"/>
      <c r="Q10" s="361"/>
      <c r="R10" s="361"/>
    </row>
    <row r="12" spans="1:18" ht="31.95" customHeight="1" x14ac:dyDescent="0.3">
      <c r="A12" s="361" t="s">
        <v>2549</v>
      </c>
      <c r="B12" s="361"/>
      <c r="C12" s="361"/>
      <c r="D12" s="361"/>
      <c r="E12" s="361"/>
      <c r="F12" s="361"/>
      <c r="G12" s="361"/>
      <c r="H12" s="361"/>
      <c r="I12" s="361"/>
      <c r="J12" s="361"/>
      <c r="K12" s="361"/>
      <c r="L12" s="361"/>
      <c r="M12" s="361"/>
      <c r="N12" s="361"/>
      <c r="O12" s="361"/>
      <c r="P12" s="361"/>
      <c r="Q12" s="361"/>
      <c r="R12" s="361"/>
    </row>
    <row r="14" spans="1:18" ht="28.2" customHeight="1" x14ac:dyDescent="0.3">
      <c r="A14" s="361" t="s">
        <v>2550</v>
      </c>
      <c r="B14" s="361"/>
      <c r="C14" s="361"/>
      <c r="D14" s="361"/>
      <c r="E14" s="361"/>
      <c r="F14" s="361"/>
      <c r="G14" s="361"/>
      <c r="H14" s="361"/>
      <c r="I14" s="361"/>
      <c r="J14" s="361"/>
      <c r="K14" s="361"/>
      <c r="L14" s="361"/>
      <c r="M14" s="361"/>
      <c r="N14" s="361"/>
      <c r="O14" s="361"/>
      <c r="P14" s="361"/>
      <c r="Q14" s="361"/>
      <c r="R14" s="361"/>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2" t="s">
        <v>1717</v>
      </c>
      <c r="C1" s="362"/>
      <c r="D1" s="362"/>
      <c r="E1" s="362"/>
      <c r="F1" s="362"/>
      <c r="G1" s="362"/>
    </row>
    <row r="2" spans="1:31" x14ac:dyDescent="0.3">
      <c r="A2" t="s">
        <v>188</v>
      </c>
      <c r="B2" s="363" t="str">
        <f>Population!B3</f>
        <v>City of Selma</v>
      </c>
      <c r="C2" s="363"/>
      <c r="D2" s="363"/>
      <c r="E2" s="363"/>
      <c r="F2" s="363"/>
      <c r="G2" s="363"/>
      <c r="H2" s="363"/>
      <c r="I2" s="363"/>
      <c r="J2" s="363"/>
      <c r="K2" s="363"/>
      <c r="L2" s="363" t="str">
        <f>Population!B4</f>
        <v>Fresno County</v>
      </c>
      <c r="M2" s="363"/>
      <c r="N2" s="363"/>
      <c r="O2" s="363"/>
      <c r="P2" s="363"/>
      <c r="Q2" s="363"/>
      <c r="R2" s="363"/>
      <c r="S2" s="363"/>
      <c r="T2" s="363"/>
      <c r="U2" s="363"/>
      <c r="V2" s="363" t="s">
        <v>189</v>
      </c>
      <c r="W2" s="363"/>
      <c r="X2" s="363"/>
      <c r="Y2" s="363"/>
      <c r="Z2" s="363"/>
      <c r="AA2" s="363"/>
      <c r="AB2" s="363"/>
      <c r="AC2" s="363"/>
      <c r="AD2" s="363"/>
      <c r="AE2" s="363"/>
    </row>
    <row r="3" spans="1:31" s="22" customFormat="1" ht="43.2" x14ac:dyDescent="0.3">
      <c r="A3" s="196"/>
      <c r="B3" s="364">
        <v>2010</v>
      </c>
      <c r="C3" s="364"/>
      <c r="D3" s="364"/>
      <c r="E3" s="364">
        <v>2015</v>
      </c>
      <c r="F3" s="364"/>
      <c r="G3" s="364"/>
      <c r="H3" s="364">
        <v>2020</v>
      </c>
      <c r="I3" s="364"/>
      <c r="J3" s="364"/>
      <c r="K3" s="21" t="s">
        <v>1718</v>
      </c>
      <c r="L3" s="364">
        <v>2010</v>
      </c>
      <c r="M3" s="364"/>
      <c r="N3" s="364"/>
      <c r="O3" s="364">
        <v>2015</v>
      </c>
      <c r="P3" s="364"/>
      <c r="Q3" s="364"/>
      <c r="R3" s="364">
        <v>2020</v>
      </c>
      <c r="S3" s="364"/>
      <c r="T3" s="364"/>
      <c r="U3" s="21" t="s">
        <v>1718</v>
      </c>
      <c r="V3" s="364">
        <v>2010</v>
      </c>
      <c r="W3" s="364"/>
      <c r="X3" s="364"/>
      <c r="Y3" s="364">
        <v>2015</v>
      </c>
      <c r="Z3" s="364"/>
      <c r="AA3" s="364"/>
      <c r="AB3" s="364">
        <v>2020</v>
      </c>
      <c r="AC3" s="364"/>
      <c r="AD3" s="364"/>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3" t="s">
        <v>1719</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row>
    <row r="6" spans="1:31" x14ac:dyDescent="0.3">
      <c r="B6" s="212" t="s">
        <v>1720</v>
      </c>
      <c r="C6" s="212"/>
      <c r="D6" s="212" t="s">
        <v>1721</v>
      </c>
      <c r="E6" s="212" t="s">
        <v>1720</v>
      </c>
      <c r="F6" s="212"/>
      <c r="G6" s="212" t="s">
        <v>1721</v>
      </c>
      <c r="H6" s="212" t="s">
        <v>1720</v>
      </c>
      <c r="I6" s="212"/>
      <c r="J6" s="212" t="s">
        <v>1721</v>
      </c>
      <c r="K6" t="s">
        <v>188</v>
      </c>
      <c r="L6" s="212" t="s">
        <v>1720</v>
      </c>
      <c r="M6" s="212"/>
      <c r="N6" s="212" t="s">
        <v>1721</v>
      </c>
      <c r="O6" s="212" t="s">
        <v>1720</v>
      </c>
      <c r="P6" s="212"/>
      <c r="Q6" s="212" t="s">
        <v>1721</v>
      </c>
      <c r="R6" s="212" t="s">
        <v>1720</v>
      </c>
      <c r="S6" s="212"/>
      <c r="T6" s="212" t="s">
        <v>1721</v>
      </c>
      <c r="U6" t="s">
        <v>188</v>
      </c>
      <c r="V6" s="212" t="s">
        <v>1720</v>
      </c>
      <c r="W6" s="212"/>
      <c r="X6" s="212" t="s">
        <v>1721</v>
      </c>
      <c r="Y6" s="212" t="s">
        <v>1720</v>
      </c>
      <c r="Z6" s="212"/>
      <c r="AA6" s="212" t="s">
        <v>1721</v>
      </c>
      <c r="AB6" s="212" t="s">
        <v>1720</v>
      </c>
      <c r="AC6" s="212"/>
      <c r="AD6" s="212" t="s">
        <v>1721</v>
      </c>
      <c r="AE6" t="s">
        <v>188</v>
      </c>
    </row>
    <row r="7" spans="1:31" x14ac:dyDescent="0.3">
      <c r="A7" t="s">
        <v>190</v>
      </c>
      <c r="B7" s="2">
        <v>22617</v>
      </c>
      <c r="C7" s="27" t="s">
        <v>188</v>
      </c>
      <c r="D7" s="2">
        <v>16.969696969696901</v>
      </c>
      <c r="E7" s="2">
        <v>24017</v>
      </c>
      <c r="F7" s="27" t="s">
        <v>188</v>
      </c>
      <c r="G7" s="14">
        <v>25.4545454545454</v>
      </c>
      <c r="H7" s="2">
        <v>24405</v>
      </c>
      <c r="I7" s="27" t="s">
        <v>188</v>
      </c>
      <c r="J7" s="14">
        <v>29.69697</v>
      </c>
      <c r="K7" s="27">
        <v>7.9055577662820009E-2</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11308</v>
      </c>
      <c r="C8" s="27">
        <v>0.49997789273555288</v>
      </c>
      <c r="D8" s="2">
        <v>180.60606060606</v>
      </c>
      <c r="E8" s="2">
        <v>11785</v>
      </c>
      <c r="F8" s="27">
        <v>0.4906940916850564</v>
      </c>
      <c r="G8" s="14">
        <v>286.666666666666</v>
      </c>
      <c r="H8" s="2">
        <v>12418</v>
      </c>
      <c r="I8" s="27">
        <v>0.50883015775455853</v>
      </c>
      <c r="J8" s="14">
        <v>327.27273600000001</v>
      </c>
      <c r="K8" s="27">
        <v>9.8160594269543683E-2</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1033</v>
      </c>
      <c r="C9" s="27">
        <v>4.5673608347703058E-2</v>
      </c>
      <c r="D9" s="2">
        <v>124.24242424242399</v>
      </c>
      <c r="E9" s="2">
        <v>904</v>
      </c>
      <c r="F9" s="27">
        <v>3.7640004996460842E-2</v>
      </c>
      <c r="G9" s="14">
        <v>128.48484848484799</v>
      </c>
      <c r="H9" s="2">
        <v>927</v>
      </c>
      <c r="I9" s="27">
        <v>3.7984019668100798E-2</v>
      </c>
      <c r="J9" s="14">
        <v>156.96969999999999</v>
      </c>
      <c r="K9" s="27">
        <v>-0.10261374636979671</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1106</v>
      </c>
      <c r="C10" s="27">
        <v>4.8901268956979264E-2</v>
      </c>
      <c r="D10" s="2">
        <v>121.818181818181</v>
      </c>
      <c r="E10" s="2">
        <v>1088</v>
      </c>
      <c r="F10" s="27">
        <v>4.5301244951492695E-2</v>
      </c>
      <c r="G10" s="14">
        <v>130.30303030303</v>
      </c>
      <c r="H10" s="2">
        <v>903</v>
      </c>
      <c r="I10" s="27">
        <v>3.7000614628149971E-2</v>
      </c>
      <c r="J10" s="14">
        <v>174.545456</v>
      </c>
      <c r="K10" s="27">
        <v>-0.18354430379746836</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1053</v>
      </c>
      <c r="C11" s="27">
        <v>4.6557898925586948E-2</v>
      </c>
      <c r="D11" s="2">
        <v>97.575757575757606</v>
      </c>
      <c r="E11" s="2">
        <v>857</v>
      </c>
      <c r="F11" s="27">
        <v>3.5683057834034228E-2</v>
      </c>
      <c r="G11" s="14">
        <v>112.121212121212</v>
      </c>
      <c r="H11" s="2">
        <v>1241</v>
      </c>
      <c r="I11" s="27">
        <v>5.0850235607457488E-2</v>
      </c>
      <c r="J11" s="14">
        <v>180.606064</v>
      </c>
      <c r="K11" s="27">
        <v>0.17853751187084521</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723</v>
      </c>
      <c r="C12" s="27">
        <v>3.1967104390502717E-2</v>
      </c>
      <c r="D12" s="2">
        <v>96.969696969696898</v>
      </c>
      <c r="E12" s="2">
        <v>704</v>
      </c>
      <c r="F12" s="27">
        <v>2.9312570262730566E-2</v>
      </c>
      <c r="G12" s="14">
        <v>103.636363636363</v>
      </c>
      <c r="H12" s="2">
        <v>581</v>
      </c>
      <c r="I12" s="27">
        <v>2.3806597008809671E-2</v>
      </c>
      <c r="J12" s="14">
        <v>132.72728000000001</v>
      </c>
      <c r="K12" s="27">
        <v>-0.19640387275242047</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382</v>
      </c>
      <c r="C13" s="27">
        <v>1.6889950037582351E-2</v>
      </c>
      <c r="D13" s="2">
        <v>81.212121212121204</v>
      </c>
      <c r="E13" s="2">
        <v>346</v>
      </c>
      <c r="F13" s="27">
        <v>1.4406462089353375E-2</v>
      </c>
      <c r="G13" s="14">
        <v>72.121212121212096</v>
      </c>
      <c r="H13" s="2">
        <v>323</v>
      </c>
      <c r="I13" s="27">
        <v>1.323499282933825E-2</v>
      </c>
      <c r="J13" s="14">
        <v>98.181816100000006</v>
      </c>
      <c r="K13" s="27">
        <v>-0.15445026178010471</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145</v>
      </c>
      <c r="C14" s="27">
        <v>6.4111066896582218E-3</v>
      </c>
      <c r="D14" s="2">
        <v>47.272727272727202</v>
      </c>
      <c r="E14" s="2">
        <v>190</v>
      </c>
      <c r="F14" s="27">
        <v>7.91106299704376E-3</v>
      </c>
      <c r="G14" s="14">
        <v>57.5757575757575</v>
      </c>
      <c r="H14" s="2">
        <v>227</v>
      </c>
      <c r="I14" s="27">
        <v>9.3013726695349314E-3</v>
      </c>
      <c r="J14" s="14">
        <v>100</v>
      </c>
      <c r="K14" s="27">
        <v>0.56551724137931036</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105</v>
      </c>
      <c r="C15" s="27">
        <v>4.642525533890436E-3</v>
      </c>
      <c r="D15" s="2">
        <v>35.151515151515099</v>
      </c>
      <c r="E15" s="2">
        <v>151</v>
      </c>
      <c r="F15" s="27">
        <v>6.2872132239663574E-3</v>
      </c>
      <c r="G15" s="14">
        <v>53.3333333333333</v>
      </c>
      <c r="H15" s="2">
        <v>182</v>
      </c>
      <c r="I15" s="27">
        <v>7.4574882196271255E-3</v>
      </c>
      <c r="J15" s="14">
        <v>72.727270000000004</v>
      </c>
      <c r="K15" s="27">
        <v>0.73333333333333328</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380</v>
      </c>
      <c r="C16" s="27">
        <v>1.6801520979793962E-2</v>
      </c>
      <c r="D16" s="2">
        <v>81.818181818181799</v>
      </c>
      <c r="E16" s="2">
        <v>801</v>
      </c>
      <c r="F16" s="27">
        <v>3.335137610858975E-2</v>
      </c>
      <c r="G16" s="14">
        <v>152.12121212121201</v>
      </c>
      <c r="H16" s="2">
        <v>739</v>
      </c>
      <c r="I16" s="27">
        <v>3.0280680188485967E-2</v>
      </c>
      <c r="J16" s="14">
        <v>204.24243200000001</v>
      </c>
      <c r="K16" s="27">
        <v>0.94473684210526321</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959</v>
      </c>
      <c r="C17" s="27">
        <v>4.2401733209532652E-2</v>
      </c>
      <c r="D17" s="2">
        <v>136.969696969696</v>
      </c>
      <c r="E17" s="2">
        <v>853</v>
      </c>
      <c r="F17" s="27">
        <v>3.5516509139359623E-2</v>
      </c>
      <c r="G17" s="14">
        <v>163.030303030303</v>
      </c>
      <c r="H17" s="2">
        <v>1450</v>
      </c>
      <c r="I17" s="27">
        <v>5.9414054497029301E-2</v>
      </c>
      <c r="J17" s="14">
        <v>246.060608</v>
      </c>
      <c r="K17" s="27">
        <v>0.51199165797705948</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1030</v>
      </c>
      <c r="C18" s="27">
        <v>4.5540964761020472E-2</v>
      </c>
      <c r="D18" s="2">
        <v>124.24242424242399</v>
      </c>
      <c r="E18" s="2">
        <v>812</v>
      </c>
      <c r="F18" s="27">
        <v>3.3809385018944912E-2</v>
      </c>
      <c r="G18" s="14">
        <v>136.363636363636</v>
      </c>
      <c r="H18" s="2">
        <v>565</v>
      </c>
      <c r="I18" s="27">
        <v>2.315099364884245E-2</v>
      </c>
      <c r="J18" s="14">
        <v>109.696968</v>
      </c>
      <c r="K18" s="27">
        <v>-0.45145631067961167</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792</v>
      </c>
      <c r="C19" s="27">
        <v>3.501790688420215E-2</v>
      </c>
      <c r="D19" s="2">
        <v>96.363636363636402</v>
      </c>
      <c r="E19" s="2">
        <v>983</v>
      </c>
      <c r="F19" s="27">
        <v>4.0929341716284297E-2</v>
      </c>
      <c r="G19" s="14">
        <v>163.030303030303</v>
      </c>
      <c r="H19" s="2">
        <v>784</v>
      </c>
      <c r="I19" s="27">
        <v>3.212456463839377E-2</v>
      </c>
      <c r="J19" s="14">
        <v>129.69697600000001</v>
      </c>
      <c r="K19" s="27">
        <v>-1.0101010101010102E-2</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689</v>
      </c>
      <c r="C20" s="27">
        <v>3.0463810408100103E-2</v>
      </c>
      <c r="D20" s="2">
        <v>96.969696969696898</v>
      </c>
      <c r="E20" s="2">
        <v>802</v>
      </c>
      <c r="F20" s="27">
        <v>3.3393013282258403E-2</v>
      </c>
      <c r="G20" s="14">
        <v>112.72727272727199</v>
      </c>
      <c r="H20" s="2">
        <v>980</v>
      </c>
      <c r="I20" s="27">
        <v>4.0155705797992214E-2</v>
      </c>
      <c r="J20" s="14">
        <v>193.939392</v>
      </c>
      <c r="K20" s="27">
        <v>0.4223512336719884</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585</v>
      </c>
      <c r="C21" s="27">
        <v>2.5865499403103859E-2</v>
      </c>
      <c r="D21" s="2">
        <v>95.151515151515099</v>
      </c>
      <c r="E21" s="2">
        <v>624</v>
      </c>
      <c r="F21" s="27">
        <v>2.5981596369238455E-2</v>
      </c>
      <c r="G21" s="14">
        <v>113.939393939393</v>
      </c>
      <c r="H21" s="2">
        <v>891</v>
      </c>
      <c r="I21" s="27">
        <v>3.6508912108174557E-2</v>
      </c>
      <c r="J21" s="14">
        <v>236.96969999999999</v>
      </c>
      <c r="K21" s="27">
        <v>0.52307692307692311</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510</v>
      </c>
      <c r="C22" s="27">
        <v>2.2549409736039264E-2</v>
      </c>
      <c r="D22" s="2">
        <v>75.757575757575694</v>
      </c>
      <c r="E22" s="2">
        <v>443</v>
      </c>
      <c r="F22" s="27">
        <v>1.8445267935212558E-2</v>
      </c>
      <c r="G22" s="14">
        <v>77.575757575757507</v>
      </c>
      <c r="H22" s="2">
        <v>614</v>
      </c>
      <c r="I22" s="27">
        <v>2.5158778938742059E-2</v>
      </c>
      <c r="J22" s="14">
        <v>108.484848</v>
      </c>
      <c r="K22" s="27">
        <v>0.20392156862745098</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553</v>
      </c>
      <c r="C23" s="27">
        <v>2.4450634478489632E-2</v>
      </c>
      <c r="D23" s="2">
        <v>93.939393939393895</v>
      </c>
      <c r="E23" s="2">
        <v>651</v>
      </c>
      <c r="F23" s="27">
        <v>2.7105800058292044E-2</v>
      </c>
      <c r="G23" s="14">
        <v>103.030303030303</v>
      </c>
      <c r="H23" s="2">
        <v>496</v>
      </c>
      <c r="I23" s="27">
        <v>2.0323704158983814E-2</v>
      </c>
      <c r="J23" s="14">
        <v>121.818184</v>
      </c>
      <c r="K23" s="27">
        <v>-0.10307414104882459</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110</v>
      </c>
      <c r="C24" s="27">
        <v>4.8635981783614092E-3</v>
      </c>
      <c r="D24" s="2">
        <v>38.787878787878697</v>
      </c>
      <c r="E24" s="2">
        <v>200</v>
      </c>
      <c r="F24" s="27">
        <v>8.3274347337302743E-3</v>
      </c>
      <c r="G24" s="14">
        <v>54.545454545454497</v>
      </c>
      <c r="H24" s="2">
        <v>287</v>
      </c>
      <c r="I24" s="27">
        <v>1.1759885269412006E-2</v>
      </c>
      <c r="J24" s="14">
        <v>82.424239999999998</v>
      </c>
      <c r="K24" s="27">
        <v>1.6090909090909091</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202</v>
      </c>
      <c r="C25" s="27">
        <v>8.9313348366273151E-3</v>
      </c>
      <c r="D25" s="2">
        <v>54.545454545454497</v>
      </c>
      <c r="E25" s="2">
        <v>275</v>
      </c>
      <c r="F25" s="27">
        <v>1.1450222758879127E-2</v>
      </c>
      <c r="G25" s="14">
        <v>64.242424242424207</v>
      </c>
      <c r="H25" s="2">
        <v>274</v>
      </c>
      <c r="I25" s="27">
        <v>1.1227207539438639E-2</v>
      </c>
      <c r="J25" s="14">
        <v>80.606063800000001</v>
      </c>
      <c r="K25" s="27">
        <v>0.35643564356435642</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107</v>
      </c>
      <c r="C26" s="27">
        <v>4.7309545916788256E-3</v>
      </c>
      <c r="D26" s="2">
        <v>30.909090909090899</v>
      </c>
      <c r="E26" s="2">
        <v>91</v>
      </c>
      <c r="F26" s="27">
        <v>3.788982803847275E-3</v>
      </c>
      <c r="G26" s="14">
        <v>32.121212121212103</v>
      </c>
      <c r="H26" s="2">
        <v>145</v>
      </c>
      <c r="I26" s="27">
        <v>5.9414054497029297E-3</v>
      </c>
      <c r="J26" s="14">
        <v>47.272728000000001</v>
      </c>
      <c r="K26" s="27">
        <v>0.35514018691588783</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262</v>
      </c>
      <c r="C27" s="27">
        <v>1.1584206570278994E-2</v>
      </c>
      <c r="D27" s="2">
        <v>50.909090909090899</v>
      </c>
      <c r="E27" s="2">
        <v>275</v>
      </c>
      <c r="F27" s="27">
        <v>1.1450222758879127E-2</v>
      </c>
      <c r="G27" s="14">
        <v>61.818181818181799</v>
      </c>
      <c r="H27" s="2">
        <v>196</v>
      </c>
      <c r="I27" s="27">
        <v>8.0311411595984424E-3</v>
      </c>
      <c r="J27" s="14">
        <v>62.4242439</v>
      </c>
      <c r="K27" s="27">
        <v>-0.25190839694656486</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222</v>
      </c>
      <c r="C28" s="27">
        <v>9.815625414511208E-3</v>
      </c>
      <c r="D28" s="2">
        <v>63.030303030303003</v>
      </c>
      <c r="E28" s="2">
        <v>289</v>
      </c>
      <c r="F28" s="27">
        <v>1.2033143190240247E-2</v>
      </c>
      <c r="G28" s="14">
        <v>63.636363636363598</v>
      </c>
      <c r="H28" s="2">
        <v>208</v>
      </c>
      <c r="I28" s="27">
        <v>8.5228436795738577E-3</v>
      </c>
      <c r="J28" s="14">
        <v>58.787880000000001</v>
      </c>
      <c r="K28" s="27">
        <v>-6.3063063063063057E-2</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202</v>
      </c>
      <c r="C29" s="27">
        <v>8.9313348366273151E-3</v>
      </c>
      <c r="D29" s="2">
        <v>49.696969696969703</v>
      </c>
      <c r="E29" s="2">
        <v>172</v>
      </c>
      <c r="F29" s="27">
        <v>7.1615938710080356E-3</v>
      </c>
      <c r="G29" s="14">
        <v>47.878787878787797</v>
      </c>
      <c r="H29" s="2">
        <v>167</v>
      </c>
      <c r="I29" s="27">
        <v>6.8428600696578568E-3</v>
      </c>
      <c r="J29" s="14">
        <v>55.757576</v>
      </c>
      <c r="K29" s="27">
        <v>-0.17326732673267325</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58</v>
      </c>
      <c r="C30" s="27">
        <v>2.5644426758632886E-3</v>
      </c>
      <c r="D30" s="2">
        <v>23.636363636363601</v>
      </c>
      <c r="E30" s="2">
        <v>176</v>
      </c>
      <c r="F30" s="27">
        <v>7.3281425656826415E-3</v>
      </c>
      <c r="G30" s="14">
        <v>47.272727272727202</v>
      </c>
      <c r="H30" s="2">
        <v>94</v>
      </c>
      <c r="I30" s="27">
        <v>3.8516697398074166E-3</v>
      </c>
      <c r="J30" s="14">
        <v>38.787880000000001</v>
      </c>
      <c r="K30" s="27">
        <v>0.62068965517241381</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100</v>
      </c>
      <c r="C31" s="27">
        <v>4.4214528894194636E-3</v>
      </c>
      <c r="D31" s="2">
        <v>27.878787878787801</v>
      </c>
      <c r="E31" s="2">
        <v>98</v>
      </c>
      <c r="F31" s="27">
        <v>4.0804430195278346E-3</v>
      </c>
      <c r="G31" s="14">
        <v>26.6666666666666</v>
      </c>
      <c r="H31" s="2">
        <v>144</v>
      </c>
      <c r="I31" s="27">
        <v>5.9004302397049789E-3</v>
      </c>
      <c r="J31" s="14">
        <v>63.636364</v>
      </c>
      <c r="K31" s="27">
        <v>0.44</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11309</v>
      </c>
      <c r="C32" s="27">
        <v>0.50002210726444707</v>
      </c>
      <c r="D32" s="2">
        <v>179.39393939393901</v>
      </c>
      <c r="E32" s="2">
        <v>12232</v>
      </c>
      <c r="F32" s="27">
        <v>0.5093059083149436</v>
      </c>
      <c r="G32" s="14">
        <v>285.45454545454498</v>
      </c>
      <c r="H32" s="2">
        <v>11987</v>
      </c>
      <c r="I32" s="27">
        <v>0.49116984224544152</v>
      </c>
      <c r="J32" s="14">
        <v>325.45455900000002</v>
      </c>
      <c r="K32" s="27">
        <v>5.9952250420019455E-2</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1241</v>
      </c>
      <c r="C33" s="27">
        <v>5.4870230357695539E-2</v>
      </c>
      <c r="D33" s="2">
        <v>131.51515151515099</v>
      </c>
      <c r="E33" s="2">
        <v>1003</v>
      </c>
      <c r="F33" s="27">
        <v>4.1762085189657329E-2</v>
      </c>
      <c r="G33" s="14">
        <v>136.969696969696</v>
      </c>
      <c r="H33" s="2">
        <v>711</v>
      </c>
      <c r="I33" s="27">
        <v>2.913337430854333E-2</v>
      </c>
      <c r="J33" s="14">
        <v>120</v>
      </c>
      <c r="K33" s="27">
        <v>-0.42707493956486703</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1030</v>
      </c>
      <c r="C34" s="27">
        <v>4.5540964761020472E-2</v>
      </c>
      <c r="D34" s="2">
        <v>116.363636363636</v>
      </c>
      <c r="E34" s="2">
        <v>1128</v>
      </c>
      <c r="F34" s="27">
        <v>4.6966731898238745E-2</v>
      </c>
      <c r="G34" s="14">
        <v>163.636363636363</v>
      </c>
      <c r="H34" s="2">
        <v>1165</v>
      </c>
      <c r="I34" s="27">
        <v>4.7736119647613193E-2</v>
      </c>
      <c r="J34" s="14">
        <v>209.090912</v>
      </c>
      <c r="K34" s="27">
        <v>0.13106796116504854</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1077</v>
      </c>
      <c r="C35" s="27">
        <v>4.7619047619047616E-2</v>
      </c>
      <c r="D35" s="2">
        <v>115.757575757575</v>
      </c>
      <c r="E35" s="2">
        <v>1016</v>
      </c>
      <c r="F35" s="27">
        <v>4.2303368447349797E-2</v>
      </c>
      <c r="G35" s="14">
        <v>140.60606060606</v>
      </c>
      <c r="H35" s="2">
        <v>870</v>
      </c>
      <c r="I35" s="27">
        <v>3.5648432698217582E-2</v>
      </c>
      <c r="J35" s="14">
        <v>125.454544</v>
      </c>
      <c r="K35" s="27">
        <v>-0.19220055710306408</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461</v>
      </c>
      <c r="C36" s="27">
        <v>2.0382897820223726E-2</v>
      </c>
      <c r="D36" s="2">
        <v>71.515151515151501</v>
      </c>
      <c r="E36" s="2">
        <v>516</v>
      </c>
      <c r="F36" s="27">
        <v>2.1484781613024109E-2</v>
      </c>
      <c r="G36" s="14">
        <v>90.909090909090907</v>
      </c>
      <c r="H36" s="2">
        <v>692</v>
      </c>
      <c r="I36" s="27">
        <v>2.8354845318582258E-2</v>
      </c>
      <c r="J36" s="14">
        <v>177.57576</v>
      </c>
      <c r="K36" s="27">
        <v>0.50108459869848154</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345</v>
      </c>
      <c r="C37" s="27">
        <v>1.5254012468497148E-2</v>
      </c>
      <c r="D37" s="2">
        <v>63.030303030303003</v>
      </c>
      <c r="E37" s="2">
        <v>151</v>
      </c>
      <c r="F37" s="27">
        <v>6.2872132239663574E-3</v>
      </c>
      <c r="G37" s="14">
        <v>44.848484848484802</v>
      </c>
      <c r="H37" s="2">
        <v>283</v>
      </c>
      <c r="I37" s="27">
        <v>1.1595984429420201E-2</v>
      </c>
      <c r="J37" s="14">
        <v>72.727270000000004</v>
      </c>
      <c r="K37" s="27">
        <v>-0.17971014492753623</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65</v>
      </c>
      <c r="C38" s="27">
        <v>2.873944378122651E-3</v>
      </c>
      <c r="D38" s="2">
        <v>24.848484848484802</v>
      </c>
      <c r="E38" s="2">
        <v>301</v>
      </c>
      <c r="F38" s="27">
        <v>1.2532789274264064E-2</v>
      </c>
      <c r="G38" s="14">
        <v>80.606060606060595</v>
      </c>
      <c r="H38" s="2">
        <v>353</v>
      </c>
      <c r="I38" s="27">
        <v>1.4464249129276787E-2</v>
      </c>
      <c r="J38" s="14">
        <v>144.24243200000001</v>
      </c>
      <c r="K38" s="27">
        <v>4.430769230769231</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212</v>
      </c>
      <c r="C39" s="27">
        <v>9.3734801255692616E-3</v>
      </c>
      <c r="D39" s="2">
        <v>58.181818181818201</v>
      </c>
      <c r="E39" s="2">
        <v>315</v>
      </c>
      <c r="F39" s="27">
        <v>1.3115709705625183E-2</v>
      </c>
      <c r="G39" s="14">
        <v>77.575757575757507</v>
      </c>
      <c r="H39" s="2">
        <v>210</v>
      </c>
      <c r="I39" s="27">
        <v>8.6047940995697611E-3</v>
      </c>
      <c r="J39" s="14">
        <v>89.696969999999993</v>
      </c>
      <c r="K39" s="27">
        <v>-9.433962264150943E-3</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308</v>
      </c>
      <c r="C40" s="27">
        <v>1.3618074899411947E-2</v>
      </c>
      <c r="D40" s="2">
        <v>66.060606060606005</v>
      </c>
      <c r="E40" s="2">
        <v>627</v>
      </c>
      <c r="F40" s="27">
        <v>2.610650789024441E-2</v>
      </c>
      <c r="G40" s="14">
        <v>119.39393939393899</v>
      </c>
      <c r="H40" s="2">
        <v>306</v>
      </c>
      <c r="I40" s="27">
        <v>1.253841425937308E-2</v>
      </c>
      <c r="J40" s="14">
        <v>76.969695999999999</v>
      </c>
      <c r="K40" s="27">
        <v>-6.4935064935064939E-3</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966</v>
      </c>
      <c r="C41" s="27">
        <v>4.2711234911792018E-2</v>
      </c>
      <c r="D41" s="2">
        <v>123.030303030303</v>
      </c>
      <c r="E41" s="2">
        <v>932</v>
      </c>
      <c r="F41" s="27">
        <v>3.8805845859183077E-2</v>
      </c>
      <c r="G41" s="14">
        <v>131.51515151515099</v>
      </c>
      <c r="H41" s="2">
        <v>1050</v>
      </c>
      <c r="I41" s="27">
        <v>4.3023970497848799E-2</v>
      </c>
      <c r="J41" s="14">
        <v>229.69697600000001</v>
      </c>
      <c r="K41" s="27">
        <v>8.6956521739130432E-2</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936</v>
      </c>
      <c r="C42" s="27">
        <v>4.1384799044966177E-2</v>
      </c>
      <c r="D42" s="2">
        <v>109.69696969696901</v>
      </c>
      <c r="E42" s="2">
        <v>1019</v>
      </c>
      <c r="F42" s="27">
        <v>4.2428279968355749E-2</v>
      </c>
      <c r="G42" s="14">
        <v>147.87878787878699</v>
      </c>
      <c r="H42" s="2">
        <v>559</v>
      </c>
      <c r="I42" s="27">
        <v>2.2905142388854743E-2</v>
      </c>
      <c r="J42" s="14">
        <v>117.57576</v>
      </c>
      <c r="K42" s="27">
        <v>-0.40277777777777779</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789</v>
      </c>
      <c r="C43" s="27">
        <v>3.4885263297519564E-2</v>
      </c>
      <c r="D43" s="2">
        <v>85.454545454545396</v>
      </c>
      <c r="E43" s="2">
        <v>725</v>
      </c>
      <c r="F43" s="27">
        <v>3.0186950909772244E-2</v>
      </c>
      <c r="G43" s="14">
        <v>99.393939393939405</v>
      </c>
      <c r="H43" s="2">
        <v>829</v>
      </c>
      <c r="I43" s="27">
        <v>3.3968449088301579E-2</v>
      </c>
      <c r="J43" s="14">
        <v>133.939392</v>
      </c>
      <c r="K43" s="27">
        <v>5.0697084917617236E-2</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657</v>
      </c>
      <c r="C44" s="27">
        <v>2.9048945483485872E-2</v>
      </c>
      <c r="D44" s="2">
        <v>86.060606060606005</v>
      </c>
      <c r="E44" s="2">
        <v>677</v>
      </c>
      <c r="F44" s="27">
        <v>2.818836657367698E-2</v>
      </c>
      <c r="G44" s="14">
        <v>87.878787878787904</v>
      </c>
      <c r="H44" s="2">
        <v>795</v>
      </c>
      <c r="I44" s="27">
        <v>3.2575291948371235E-2</v>
      </c>
      <c r="J44" s="14">
        <v>167.27271999999999</v>
      </c>
      <c r="K44" s="27">
        <v>0.21004566210045661</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622</v>
      </c>
      <c r="C45" s="27">
        <v>2.7501436972189063E-2</v>
      </c>
      <c r="D45" s="2">
        <v>86.060606060606005</v>
      </c>
      <c r="E45" s="2">
        <v>588</v>
      </c>
      <c r="F45" s="27">
        <v>2.4482658117167006E-2</v>
      </c>
      <c r="G45" s="14">
        <v>92.727272727272705</v>
      </c>
      <c r="H45" s="2">
        <v>779</v>
      </c>
      <c r="I45" s="27">
        <v>3.1919688588404015E-2</v>
      </c>
      <c r="J45" s="14">
        <v>132.72728000000001</v>
      </c>
      <c r="K45" s="27">
        <v>0.25241157556270094</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441</v>
      </c>
      <c r="C46" s="27">
        <v>1.9498607242339833E-2</v>
      </c>
      <c r="D46" s="2">
        <v>55.757575757575701</v>
      </c>
      <c r="E46" s="2">
        <v>570</v>
      </c>
      <c r="F46" s="27">
        <v>2.3733188991131283E-2</v>
      </c>
      <c r="G46" s="14">
        <v>89.090909090909093</v>
      </c>
      <c r="H46" s="2">
        <v>560</v>
      </c>
      <c r="I46" s="27">
        <v>2.2946117598852695E-2</v>
      </c>
      <c r="J46" s="14">
        <v>116.969696</v>
      </c>
      <c r="K46" s="27">
        <v>0.26984126984126983</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474</v>
      </c>
      <c r="C47" s="27">
        <v>2.0957686695848257E-2</v>
      </c>
      <c r="D47" s="2">
        <v>84.848484848484802</v>
      </c>
      <c r="E47" s="2">
        <v>475</v>
      </c>
      <c r="F47" s="27">
        <v>1.9777657492609402E-2</v>
      </c>
      <c r="G47" s="14">
        <v>95.151515151515099</v>
      </c>
      <c r="H47" s="2">
        <v>506</v>
      </c>
      <c r="I47" s="27">
        <v>2.0733456258963327E-2</v>
      </c>
      <c r="J47" s="14">
        <v>133.939392</v>
      </c>
      <c r="K47" s="27">
        <v>6.7510548523206745E-2</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217</v>
      </c>
      <c r="C48" s="27">
        <v>9.5945527700402357E-3</v>
      </c>
      <c r="D48" s="2">
        <v>69.696969696969703</v>
      </c>
      <c r="E48" s="2">
        <v>215</v>
      </c>
      <c r="F48" s="27">
        <v>8.951992338760045E-3</v>
      </c>
      <c r="G48" s="14">
        <v>62.424242424242401</v>
      </c>
      <c r="H48" s="2">
        <v>172</v>
      </c>
      <c r="I48" s="27">
        <v>7.0477361196476136E-3</v>
      </c>
      <c r="J48" s="14">
        <v>58.181820000000002</v>
      </c>
      <c r="K48" s="27">
        <v>-0.20737327188940091</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292</v>
      </c>
      <c r="C49" s="27">
        <v>1.2910642437104833E-2</v>
      </c>
      <c r="D49" s="2">
        <v>60.606060606060602</v>
      </c>
      <c r="E49" s="2">
        <v>462</v>
      </c>
      <c r="F49" s="27">
        <v>1.9236374234916934E-2</v>
      </c>
      <c r="G49" s="14">
        <v>101.818181818181</v>
      </c>
      <c r="H49" s="2">
        <v>395</v>
      </c>
      <c r="I49" s="27">
        <v>1.618520794919074E-2</v>
      </c>
      <c r="J49" s="14">
        <v>84.848489999999998</v>
      </c>
      <c r="K49" s="27">
        <v>0.35273972602739728</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128</v>
      </c>
      <c r="C50" s="27">
        <v>5.6594596984569133E-3</v>
      </c>
      <c r="D50" s="2">
        <v>38.787878787878697</v>
      </c>
      <c r="E50" s="2">
        <v>270</v>
      </c>
      <c r="F50" s="27">
        <v>1.1242036890535871E-2</v>
      </c>
      <c r="G50" s="14">
        <v>80</v>
      </c>
      <c r="H50" s="2">
        <v>161</v>
      </c>
      <c r="I50" s="27">
        <v>6.5970088096701492E-3</v>
      </c>
      <c r="J50" s="14">
        <v>41.212119999999999</v>
      </c>
      <c r="K50" s="27">
        <v>0.2578125</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214</v>
      </c>
      <c r="C51" s="27">
        <v>9.4619091833576512E-3</v>
      </c>
      <c r="D51" s="2">
        <v>56.969696969696898</v>
      </c>
      <c r="E51" s="2">
        <v>301</v>
      </c>
      <c r="F51" s="27">
        <v>1.2532789274264064E-2</v>
      </c>
      <c r="G51" s="14">
        <v>58.787878787878803</v>
      </c>
      <c r="H51" s="2">
        <v>478</v>
      </c>
      <c r="I51" s="27">
        <v>1.9586150379020693E-2</v>
      </c>
      <c r="J51" s="14">
        <v>125.454544</v>
      </c>
      <c r="K51" s="27">
        <v>1.233644859813084</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283</v>
      </c>
      <c r="C52" s="27">
        <v>1.2512711677057082E-2</v>
      </c>
      <c r="D52" s="2">
        <v>56.363636363636303</v>
      </c>
      <c r="E52" s="2">
        <v>317</v>
      </c>
      <c r="F52" s="27">
        <v>1.3198984052962486E-2</v>
      </c>
      <c r="G52" s="14">
        <v>58.787878787878803</v>
      </c>
      <c r="H52" s="2">
        <v>389</v>
      </c>
      <c r="I52" s="27">
        <v>1.5939356689203033E-2</v>
      </c>
      <c r="J52" s="14">
        <v>82.424239999999998</v>
      </c>
      <c r="K52" s="27">
        <v>0.37455830388692579</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175</v>
      </c>
      <c r="C53" s="27">
        <v>7.7375425564840603E-3</v>
      </c>
      <c r="D53" s="2">
        <v>51.515151515151501</v>
      </c>
      <c r="E53" s="2">
        <v>287</v>
      </c>
      <c r="F53" s="27">
        <v>1.1949868842902944E-2</v>
      </c>
      <c r="G53" s="14">
        <v>63.636363636363598</v>
      </c>
      <c r="H53" s="2">
        <v>312</v>
      </c>
      <c r="I53" s="27">
        <v>1.2784265519360787E-2</v>
      </c>
      <c r="J53" s="14">
        <v>67.878784199999998</v>
      </c>
      <c r="K53" s="27">
        <v>0.78285714285714281</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199</v>
      </c>
      <c r="C54" s="27">
        <v>8.7986912499447324E-3</v>
      </c>
      <c r="D54" s="2">
        <v>46.6666666666666</v>
      </c>
      <c r="E54" s="2">
        <v>148</v>
      </c>
      <c r="F54" s="27">
        <v>6.1623017029604028E-3</v>
      </c>
      <c r="G54" s="14">
        <v>43.030303030303003</v>
      </c>
      <c r="H54" s="2">
        <v>272</v>
      </c>
      <c r="I54" s="27">
        <v>1.1145257119442737E-2</v>
      </c>
      <c r="J54" s="14">
        <v>64.242424</v>
      </c>
      <c r="K54" s="27">
        <v>0.36683417085427134</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177</v>
      </c>
      <c r="C55" s="27">
        <v>7.8259716142724499E-3</v>
      </c>
      <c r="D55" s="2">
        <v>55.757575757575701</v>
      </c>
      <c r="E55" s="2">
        <v>189</v>
      </c>
      <c r="F55" s="27">
        <v>7.8694258233751088E-3</v>
      </c>
      <c r="G55" s="14">
        <v>52.727272727272698</v>
      </c>
      <c r="H55" s="2">
        <v>140</v>
      </c>
      <c r="I55" s="27">
        <v>5.7365293997131738E-3</v>
      </c>
      <c r="J55" s="14">
        <v>55.757576</v>
      </c>
      <c r="K55" s="27">
        <v>-0.20903954802259886</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3" t="s">
        <v>1742</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row>
    <row r="58" spans="1:31" x14ac:dyDescent="0.3">
      <c r="B58" s="212" t="s">
        <v>1720</v>
      </c>
      <c r="C58" s="212"/>
      <c r="D58" s="212" t="s">
        <v>1721</v>
      </c>
      <c r="E58" s="212" t="s">
        <v>1720</v>
      </c>
      <c r="F58" s="212"/>
      <c r="G58" s="212" t="s">
        <v>1721</v>
      </c>
      <c r="H58" s="212" t="s">
        <v>1720</v>
      </c>
      <c r="I58" s="212"/>
      <c r="J58" s="212" t="s">
        <v>1721</v>
      </c>
      <c r="K58" t="s">
        <v>188</v>
      </c>
      <c r="L58" s="212" t="s">
        <v>1720</v>
      </c>
      <c r="M58" s="212"/>
      <c r="N58" s="212" t="s">
        <v>1721</v>
      </c>
      <c r="O58" s="212" t="s">
        <v>1720</v>
      </c>
      <c r="P58" s="212"/>
      <c r="Q58" s="212" t="s">
        <v>1721</v>
      </c>
      <c r="R58" s="212" t="s">
        <v>1720</v>
      </c>
      <c r="S58" s="212"/>
      <c r="T58" s="212" t="s">
        <v>1721</v>
      </c>
      <c r="U58" t="s">
        <v>188</v>
      </c>
      <c r="V58" s="212" t="s">
        <v>1720</v>
      </c>
      <c r="W58" s="212"/>
      <c r="X58" s="212" t="s">
        <v>1721</v>
      </c>
      <c r="Y58" s="212" t="s">
        <v>1720</v>
      </c>
      <c r="Z58" s="212"/>
      <c r="AA58" s="212" t="s">
        <v>1721</v>
      </c>
      <c r="AB58" s="212" t="s">
        <v>1720</v>
      </c>
      <c r="AC58" s="212"/>
      <c r="AD58" s="212" t="s">
        <v>1721</v>
      </c>
      <c r="AE58" t="s">
        <v>188</v>
      </c>
    </row>
    <row r="59" spans="1:31" x14ac:dyDescent="0.3">
      <c r="A59" t="s">
        <v>1743</v>
      </c>
      <c r="B59" s="14">
        <v>29</v>
      </c>
      <c r="C59" s="27" t="s">
        <v>188</v>
      </c>
      <c r="D59" s="14">
        <v>0.78787878787877996</v>
      </c>
      <c r="E59" s="14">
        <v>30.6</v>
      </c>
      <c r="F59" s="27" t="s">
        <v>188</v>
      </c>
      <c r="G59" s="14">
        <v>1.15151515151515</v>
      </c>
      <c r="H59" s="14">
        <v>30</v>
      </c>
      <c r="I59" s="27" t="s">
        <v>188</v>
      </c>
      <c r="J59" s="14">
        <v>1.8181818700000001</v>
      </c>
      <c r="K59" s="27">
        <v>3.4482758620689655E-2</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28.6</v>
      </c>
      <c r="C60" s="27" t="s">
        <v>188</v>
      </c>
      <c r="D60" s="14">
        <v>0.84848484848483996</v>
      </c>
      <c r="E60" s="14">
        <v>30</v>
      </c>
      <c r="F60" s="27" t="s">
        <v>188</v>
      </c>
      <c r="G60" s="14">
        <v>1.3333333333333299</v>
      </c>
      <c r="H60" s="14">
        <v>28.7</v>
      </c>
      <c r="I60" s="27" t="s">
        <v>188</v>
      </c>
      <c r="J60" s="14">
        <v>0.78787879999999999</v>
      </c>
      <c r="K60" s="27">
        <v>3.4965034965034219E-3</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29.6</v>
      </c>
      <c r="C61" s="27" t="s">
        <v>188</v>
      </c>
      <c r="D61" s="14">
        <v>1.0303030303030301</v>
      </c>
      <c r="E61" s="14">
        <v>31.2</v>
      </c>
      <c r="F61" s="27" t="s">
        <v>188</v>
      </c>
      <c r="G61" s="14">
        <v>1.51515151515151</v>
      </c>
      <c r="H61" s="14">
        <v>34.1</v>
      </c>
      <c r="I61" s="27" t="s">
        <v>188</v>
      </c>
      <c r="J61" s="14">
        <v>2.1212119999999999</v>
      </c>
      <c r="K61" s="27">
        <v>0.15202702702702703</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3" t="s">
        <v>1746</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row>
    <row r="64" spans="1:31" x14ac:dyDescent="0.3">
      <c r="B64" s="212" t="s">
        <v>1720</v>
      </c>
      <c r="C64" s="212"/>
      <c r="D64" s="212" t="s">
        <v>1721</v>
      </c>
      <c r="E64" s="212" t="s">
        <v>1720</v>
      </c>
      <c r="F64" s="212"/>
      <c r="G64" s="212" t="s">
        <v>1721</v>
      </c>
      <c r="H64" s="212" t="s">
        <v>1720</v>
      </c>
      <c r="I64" s="212"/>
      <c r="J64" s="212" t="s">
        <v>1721</v>
      </c>
      <c r="K64" t="s">
        <v>188</v>
      </c>
      <c r="L64" s="212" t="s">
        <v>1720</v>
      </c>
      <c r="M64" s="212"/>
      <c r="N64" s="212" t="s">
        <v>1721</v>
      </c>
      <c r="O64" s="212" t="s">
        <v>1720</v>
      </c>
      <c r="P64" s="212"/>
      <c r="Q64" s="212" t="s">
        <v>1721</v>
      </c>
      <c r="R64" s="212" t="s">
        <v>1720</v>
      </c>
      <c r="S64" s="212"/>
      <c r="T64" s="212" t="s">
        <v>1721</v>
      </c>
      <c r="U64" t="s">
        <v>188</v>
      </c>
      <c r="V64" s="212" t="s">
        <v>1720</v>
      </c>
      <c r="W64" s="212"/>
      <c r="X64" s="212" t="s">
        <v>1721</v>
      </c>
      <c r="Y64" s="212" t="s">
        <v>1720</v>
      </c>
      <c r="Z64" s="212"/>
      <c r="AA64" s="212" t="s">
        <v>1721</v>
      </c>
      <c r="AB64" s="212" t="s">
        <v>1720</v>
      </c>
      <c r="AC64" s="212"/>
      <c r="AD64" s="212" t="s">
        <v>1721</v>
      </c>
      <c r="AE64" t="s">
        <v>188</v>
      </c>
    </row>
    <row r="65" spans="1:31" x14ac:dyDescent="0.3">
      <c r="A65" t="s">
        <v>190</v>
      </c>
      <c r="B65" s="2">
        <v>22617</v>
      </c>
      <c r="C65" s="27" t="s">
        <v>188</v>
      </c>
      <c r="D65" s="2">
        <v>16.969696969696901</v>
      </c>
      <c r="E65" s="2">
        <v>24017</v>
      </c>
      <c r="F65" s="27" t="s">
        <v>188</v>
      </c>
      <c r="G65" s="14">
        <v>25.4545454545454</v>
      </c>
      <c r="H65" s="2">
        <v>24405</v>
      </c>
      <c r="I65" s="27" t="s">
        <v>188</v>
      </c>
      <c r="J65" s="14">
        <v>29.69697</v>
      </c>
      <c r="K65" s="27">
        <v>7.9055577662820009E-2</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3" t="s">
        <v>1747</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row>
    <row r="68" spans="1:31" x14ac:dyDescent="0.3">
      <c r="B68" s="212" t="s">
        <v>1720</v>
      </c>
      <c r="C68" s="212"/>
      <c r="D68" s="212" t="s">
        <v>1721</v>
      </c>
      <c r="E68" s="212" t="s">
        <v>1720</v>
      </c>
      <c r="F68" s="212"/>
      <c r="G68" s="212" t="s">
        <v>1721</v>
      </c>
      <c r="H68" s="212" t="s">
        <v>1720</v>
      </c>
      <c r="I68" s="212"/>
      <c r="J68" s="212" t="s">
        <v>1721</v>
      </c>
      <c r="K68" t="s">
        <v>188</v>
      </c>
      <c r="L68" s="212" t="s">
        <v>1720</v>
      </c>
      <c r="M68" s="212"/>
      <c r="N68" s="212" t="s">
        <v>1721</v>
      </c>
      <c r="O68" s="212" t="s">
        <v>1720</v>
      </c>
      <c r="P68" s="212"/>
      <c r="Q68" s="212" t="s">
        <v>1721</v>
      </c>
      <c r="R68" s="212" t="s">
        <v>1720</v>
      </c>
      <c r="S68" s="212"/>
      <c r="T68" s="212" t="s">
        <v>1721</v>
      </c>
      <c r="U68" t="s">
        <v>188</v>
      </c>
      <c r="V68" s="212" t="s">
        <v>1720</v>
      </c>
      <c r="W68" s="212"/>
      <c r="X68" s="212" t="s">
        <v>1721</v>
      </c>
      <c r="Y68" s="212" t="s">
        <v>1720</v>
      </c>
      <c r="Z68" s="212"/>
      <c r="AA68" s="212" t="s">
        <v>1721</v>
      </c>
      <c r="AB68" s="212" t="s">
        <v>1720</v>
      </c>
      <c r="AC68" s="212"/>
      <c r="AD68" s="212" t="s">
        <v>1721</v>
      </c>
      <c r="AE68" t="s">
        <v>188</v>
      </c>
    </row>
    <row r="69" spans="1:31" x14ac:dyDescent="0.3">
      <c r="A69" t="s">
        <v>190</v>
      </c>
      <c r="B69" s="2">
        <v>22617</v>
      </c>
      <c r="C69" s="27" t="s">
        <v>188</v>
      </c>
      <c r="D69" s="2">
        <v>16.969696969696901</v>
      </c>
      <c r="E69" s="2">
        <v>24017</v>
      </c>
      <c r="F69" s="27" t="s">
        <v>188</v>
      </c>
      <c r="G69" s="14">
        <v>25.4545454545454</v>
      </c>
      <c r="H69" s="2">
        <v>24405</v>
      </c>
      <c r="I69" s="27" t="s">
        <v>188</v>
      </c>
      <c r="J69" s="14">
        <v>29.69697</v>
      </c>
      <c r="K69" s="27">
        <v>7.9055577662820009E-2</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13703</v>
      </c>
      <c r="C70" s="27">
        <v>0.60587168943714909</v>
      </c>
      <c r="D70" s="2">
        <v>626.06060606060601</v>
      </c>
      <c r="E70" s="2">
        <v>16018</v>
      </c>
      <c r="F70" s="27">
        <v>0.66694424782445771</v>
      </c>
      <c r="G70" s="14">
        <v>473.33333333333297</v>
      </c>
      <c r="H70" s="2">
        <v>19002</v>
      </c>
      <c r="I70" s="27">
        <v>0.77861094038106948</v>
      </c>
      <c r="J70" s="14">
        <v>748.48486300000002</v>
      </c>
      <c r="K70" s="27">
        <v>0.38670364153834924</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374</v>
      </c>
      <c r="C71" s="27">
        <v>1.6536233806428793E-2</v>
      </c>
      <c r="D71" s="2">
        <v>121.212121212121</v>
      </c>
      <c r="E71" s="2">
        <v>129</v>
      </c>
      <c r="F71" s="27">
        <v>5.3711954032560271E-3</v>
      </c>
      <c r="G71" s="14">
        <v>61.818181818181799</v>
      </c>
      <c r="H71" s="2">
        <v>241</v>
      </c>
      <c r="I71" s="27">
        <v>9.8750256095062484E-3</v>
      </c>
      <c r="J71" s="14">
        <v>164.84848</v>
      </c>
      <c r="K71" s="27">
        <v>-0.35561497326203206</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195</v>
      </c>
      <c r="C72" s="27">
        <v>8.6218331343679531E-3</v>
      </c>
      <c r="D72" s="2">
        <v>55.151515151515099</v>
      </c>
      <c r="E72" s="2">
        <v>167</v>
      </c>
      <c r="F72" s="27">
        <v>6.9534080026647793E-3</v>
      </c>
      <c r="G72" s="14">
        <v>72.727272727272705</v>
      </c>
      <c r="H72" s="2">
        <v>317</v>
      </c>
      <c r="I72" s="27">
        <v>1.2989141569350543E-2</v>
      </c>
      <c r="J72" s="14">
        <v>147.27271999999999</v>
      </c>
      <c r="K72" s="27">
        <v>0.62564102564102564</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1314</v>
      </c>
      <c r="C73" s="27">
        <v>5.8097890966971745E-2</v>
      </c>
      <c r="D73" s="2">
        <v>215.75757575757501</v>
      </c>
      <c r="E73" s="2">
        <v>1212</v>
      </c>
      <c r="F73" s="27">
        <v>5.0464254486405465E-2</v>
      </c>
      <c r="G73" s="14">
        <v>183.636363636363</v>
      </c>
      <c r="H73" s="2">
        <v>443</v>
      </c>
      <c r="I73" s="27">
        <v>1.8152018029092398E-2</v>
      </c>
      <c r="J73" s="14">
        <v>121.818184</v>
      </c>
      <c r="K73" s="27">
        <v>-0.66286149162861496</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0</v>
      </c>
      <c r="C74" s="27">
        <v>0</v>
      </c>
      <c r="D74" s="2">
        <v>80</v>
      </c>
      <c r="E74" s="2">
        <v>176</v>
      </c>
      <c r="F74" s="27">
        <v>7.3281425656826415E-3</v>
      </c>
      <c r="G74" s="14">
        <v>161.81818181818099</v>
      </c>
      <c r="H74" s="2">
        <v>0</v>
      </c>
      <c r="I74" s="27">
        <v>0</v>
      </c>
      <c r="J74" s="14">
        <v>15.151515</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6444</v>
      </c>
      <c r="C75" s="27">
        <v>0.28491842419419022</v>
      </c>
      <c r="D75" s="2">
        <v>609.69696969696895</v>
      </c>
      <c r="E75" s="2">
        <v>5124</v>
      </c>
      <c r="F75" s="27">
        <v>0.21334887787816964</v>
      </c>
      <c r="G75" s="14">
        <v>465.45454545454498</v>
      </c>
      <c r="H75" s="2">
        <v>3117</v>
      </c>
      <c r="I75" s="27">
        <v>0.12771972956361402</v>
      </c>
      <c r="J75" s="14">
        <v>744.24243200000001</v>
      </c>
      <c r="K75" s="27">
        <v>-0.51629422718808193</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587</v>
      </c>
      <c r="C76" s="27">
        <v>2.5953928460892249E-2</v>
      </c>
      <c r="D76" s="2">
        <v>146.06060606060601</v>
      </c>
      <c r="E76" s="2">
        <v>1191</v>
      </c>
      <c r="F76" s="27">
        <v>4.9589873839363786E-2</v>
      </c>
      <c r="G76" s="14">
        <v>244.84848484848399</v>
      </c>
      <c r="H76" s="2">
        <v>1285</v>
      </c>
      <c r="I76" s="27">
        <v>5.2653144847367342E-2</v>
      </c>
      <c r="J76" s="14">
        <v>340</v>
      </c>
      <c r="K76" s="27">
        <v>1.1890971039182283</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216</v>
      </c>
      <c r="C77" s="27">
        <v>9.5503382411460409E-3</v>
      </c>
      <c r="D77" s="2">
        <v>74.545454545454504</v>
      </c>
      <c r="E77" s="2">
        <v>463</v>
      </c>
      <c r="F77" s="27">
        <v>1.9278011408585587E-2</v>
      </c>
      <c r="G77" s="14">
        <v>146.06060606060601</v>
      </c>
      <c r="H77" s="2">
        <v>293</v>
      </c>
      <c r="I77" s="27">
        <v>1.2005736529399713E-2</v>
      </c>
      <c r="J77" s="14">
        <v>153.939392</v>
      </c>
      <c r="K77" s="27">
        <v>0.35648148148148145</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371</v>
      </c>
      <c r="C78" s="27">
        <v>1.640359021974621E-2</v>
      </c>
      <c r="D78" s="2">
        <v>121.212121212121</v>
      </c>
      <c r="E78" s="2">
        <v>728</v>
      </c>
      <c r="F78" s="27">
        <v>3.03118624307782E-2</v>
      </c>
      <c r="G78" s="14">
        <v>200.60606060606</v>
      </c>
      <c r="H78" s="2">
        <v>992</v>
      </c>
      <c r="I78" s="27">
        <v>4.0647408317967627E-2</v>
      </c>
      <c r="J78" s="14">
        <v>320</v>
      </c>
      <c r="K78" s="27">
        <v>1.6738544474393531</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3" t="s">
        <v>1753</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row>
    <row r="81" spans="1:31" x14ac:dyDescent="0.3">
      <c r="B81" s="212" t="s">
        <v>1720</v>
      </c>
      <c r="C81" s="212"/>
      <c r="D81" s="212" t="s">
        <v>1721</v>
      </c>
      <c r="E81" s="212" t="s">
        <v>1720</v>
      </c>
      <c r="F81" s="212"/>
      <c r="G81" s="212" t="s">
        <v>1721</v>
      </c>
      <c r="H81" s="212" t="s">
        <v>1720</v>
      </c>
      <c r="I81" s="212"/>
      <c r="J81" s="212" t="s">
        <v>1721</v>
      </c>
      <c r="K81" t="s">
        <v>188</v>
      </c>
      <c r="L81" s="212" t="s">
        <v>1720</v>
      </c>
      <c r="M81" s="212"/>
      <c r="N81" s="212" t="s">
        <v>1721</v>
      </c>
      <c r="O81" s="212" t="s">
        <v>1720</v>
      </c>
      <c r="P81" s="212"/>
      <c r="Q81" s="212" t="s">
        <v>1721</v>
      </c>
      <c r="R81" s="212" t="s">
        <v>1720</v>
      </c>
      <c r="S81" s="212"/>
      <c r="T81" s="212" t="s">
        <v>1721</v>
      </c>
      <c r="U81" t="s">
        <v>188</v>
      </c>
      <c r="V81" s="212" t="s">
        <v>1720</v>
      </c>
      <c r="W81" s="212"/>
      <c r="X81" s="212" t="s">
        <v>1721</v>
      </c>
      <c r="Y81" s="212" t="s">
        <v>1720</v>
      </c>
      <c r="Z81" s="212"/>
      <c r="AA81" s="212" t="s">
        <v>1721</v>
      </c>
      <c r="AB81" s="212" t="s">
        <v>1720</v>
      </c>
      <c r="AC81" s="212"/>
      <c r="AD81" s="212" t="s">
        <v>1721</v>
      </c>
      <c r="AE81" t="s">
        <v>188</v>
      </c>
    </row>
    <row r="82" spans="1:31" x14ac:dyDescent="0.3">
      <c r="A82" t="s">
        <v>190</v>
      </c>
      <c r="B82" s="2">
        <v>22617</v>
      </c>
      <c r="C82" s="27" t="s">
        <v>188</v>
      </c>
      <c r="D82" s="2">
        <v>16.969696969696901</v>
      </c>
      <c r="E82" s="2">
        <v>24017</v>
      </c>
      <c r="F82" s="27" t="s">
        <v>188</v>
      </c>
      <c r="G82" s="14">
        <v>25.4545454545454</v>
      </c>
      <c r="H82" s="2">
        <v>24405</v>
      </c>
      <c r="I82" s="27" t="s">
        <v>188</v>
      </c>
      <c r="J82" s="14">
        <v>29.69697</v>
      </c>
      <c r="K82" s="27">
        <v>7.9055577662820009E-2</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5255</v>
      </c>
      <c r="C83" s="27">
        <v>0.23234734933899279</v>
      </c>
      <c r="D83" s="2">
        <v>326.06060606060601</v>
      </c>
      <c r="E83" s="2">
        <v>5059</v>
      </c>
      <c r="F83" s="27">
        <v>0.21064246158970729</v>
      </c>
      <c r="G83" s="14">
        <v>288.48484848484799</v>
      </c>
      <c r="H83" s="2">
        <v>3664</v>
      </c>
      <c r="I83" s="27">
        <v>0.15013316943249333</v>
      </c>
      <c r="J83" s="14">
        <v>369.69695999999999</v>
      </c>
      <c r="K83" s="27">
        <v>-0.30275927687916271</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3381</v>
      </c>
      <c r="C84" s="27">
        <v>0.14948932219127206</v>
      </c>
      <c r="D84" s="2">
        <v>231.51515151515099</v>
      </c>
      <c r="E84" s="2">
        <v>3315</v>
      </c>
      <c r="F84" s="27">
        <v>0.1380272307115793</v>
      </c>
      <c r="G84" s="14">
        <v>240</v>
      </c>
      <c r="H84" s="2">
        <v>2601</v>
      </c>
      <c r="I84" s="27">
        <v>0.10657652120467118</v>
      </c>
      <c r="J84" s="14">
        <v>298.18182400000001</v>
      </c>
      <c r="K84" s="27">
        <v>-0.23070097604259096</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194</v>
      </c>
      <c r="C85" s="27">
        <v>8.5776186054737583E-3</v>
      </c>
      <c r="D85" s="2">
        <v>73.939393939393895</v>
      </c>
      <c r="E85" s="2">
        <v>69</v>
      </c>
      <c r="F85" s="27">
        <v>2.8729649831369447E-3</v>
      </c>
      <c r="G85" s="14">
        <v>53.3333333333333</v>
      </c>
      <c r="H85" s="2">
        <v>215</v>
      </c>
      <c r="I85" s="27">
        <v>8.8096701495595162E-3</v>
      </c>
      <c r="J85" s="14">
        <v>140</v>
      </c>
      <c r="K85" s="27">
        <v>0.10824742268041238</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149</v>
      </c>
      <c r="C86" s="27">
        <v>6.5879648052350002E-3</v>
      </c>
      <c r="D86" s="2">
        <v>53.3333333333333</v>
      </c>
      <c r="E86" s="2">
        <v>117</v>
      </c>
      <c r="F86" s="27">
        <v>4.8715493192322103E-3</v>
      </c>
      <c r="G86" s="14">
        <v>46.6666666666666</v>
      </c>
      <c r="H86" s="2">
        <v>27</v>
      </c>
      <c r="I86" s="27">
        <v>1.1063306699446835E-3</v>
      </c>
      <c r="J86" s="14">
        <v>18.787877999999999</v>
      </c>
      <c r="K86" s="27">
        <v>-0.81879194630872487</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1288</v>
      </c>
      <c r="C87" s="27">
        <v>5.6948313215722683E-2</v>
      </c>
      <c r="D87" s="2">
        <v>220</v>
      </c>
      <c r="E87" s="2">
        <v>1166</v>
      </c>
      <c r="F87" s="27">
        <v>4.8548944497647496E-2</v>
      </c>
      <c r="G87" s="14">
        <v>181.81818181818099</v>
      </c>
      <c r="H87" s="2">
        <v>435</v>
      </c>
      <c r="I87" s="27">
        <v>1.7824216349108791E-2</v>
      </c>
      <c r="J87" s="14">
        <v>120</v>
      </c>
      <c r="K87" s="27">
        <v>-0.66226708074534157</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0</v>
      </c>
      <c r="C88" s="27">
        <v>0</v>
      </c>
      <c r="D88" s="2">
        <v>80</v>
      </c>
      <c r="E88" s="2">
        <v>10</v>
      </c>
      <c r="F88" s="27">
        <v>4.1637173668651373E-4</v>
      </c>
      <c r="G88" s="14">
        <v>9.6969696969696901</v>
      </c>
      <c r="H88" s="2">
        <v>0</v>
      </c>
      <c r="I88" s="27">
        <v>0</v>
      </c>
      <c r="J88" s="14">
        <v>15.151515</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89</v>
      </c>
      <c r="C89" s="27">
        <v>3.9350930715833224E-3</v>
      </c>
      <c r="D89" s="2">
        <v>58.181818181818201</v>
      </c>
      <c r="E89" s="2">
        <v>6</v>
      </c>
      <c r="F89" s="27">
        <v>2.4982304201190826E-4</v>
      </c>
      <c r="G89" s="14">
        <v>6.6666666666666599</v>
      </c>
      <c r="H89" s="2">
        <v>24</v>
      </c>
      <c r="I89" s="27">
        <v>9.8340503995082967E-4</v>
      </c>
      <c r="J89" s="14">
        <v>26.666665999999999</v>
      </c>
      <c r="K89" s="27">
        <v>-0.7303370786516854</v>
      </c>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154</v>
      </c>
      <c r="C90" s="27">
        <v>6.8090374497059734E-3</v>
      </c>
      <c r="D90" s="2">
        <v>53.3333333333333</v>
      </c>
      <c r="E90" s="2">
        <v>376</v>
      </c>
      <c r="F90" s="27">
        <v>1.5655577299412915E-2</v>
      </c>
      <c r="G90" s="14">
        <v>107.272727272727</v>
      </c>
      <c r="H90" s="2">
        <v>362</v>
      </c>
      <c r="I90" s="27">
        <v>1.4833026019258349E-2</v>
      </c>
      <c r="J90" s="14">
        <v>127.878784</v>
      </c>
      <c r="K90" s="27">
        <v>1.3506493506493507</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9</v>
      </c>
      <c r="C91" s="27">
        <v>3.9793076004775168E-4</v>
      </c>
      <c r="D91" s="2">
        <v>8.4848484848484809</v>
      </c>
      <c r="E91" s="2">
        <v>59</v>
      </c>
      <c r="F91" s="27">
        <v>2.4565932464504308E-3</v>
      </c>
      <c r="G91" s="14">
        <v>30.909090909090899</v>
      </c>
      <c r="H91" s="2">
        <v>0</v>
      </c>
      <c r="I91" s="27">
        <v>0</v>
      </c>
      <c r="J91" s="14">
        <v>15.151515</v>
      </c>
      <c r="K91" s="27">
        <v>-1</v>
      </c>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145</v>
      </c>
      <c r="C92" s="27">
        <v>6.4111066896582218E-3</v>
      </c>
      <c r="D92" s="2">
        <v>53.3333333333333</v>
      </c>
      <c r="E92" s="2">
        <v>317</v>
      </c>
      <c r="F92" s="27">
        <v>1.3198984052962486E-2</v>
      </c>
      <c r="G92" s="14">
        <v>105.454545454545</v>
      </c>
      <c r="H92" s="2">
        <v>362</v>
      </c>
      <c r="I92" s="27">
        <v>1.4833026019258349E-2</v>
      </c>
      <c r="J92" s="14">
        <v>127.878784</v>
      </c>
      <c r="K92" s="27">
        <v>1.4965517241379311</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17362</v>
      </c>
      <c r="C93" s="27">
        <v>0.76765265066100719</v>
      </c>
      <c r="D93" s="2">
        <v>328.48484848484799</v>
      </c>
      <c r="E93" s="2">
        <v>18958</v>
      </c>
      <c r="F93" s="27">
        <v>0.78935753841029266</v>
      </c>
      <c r="G93" s="14">
        <v>289.69696969696901</v>
      </c>
      <c r="H93" s="2">
        <v>20741</v>
      </c>
      <c r="I93" s="27">
        <v>0.84986683056750667</v>
      </c>
      <c r="J93" s="14">
        <v>370.90910000000002</v>
      </c>
      <c r="K93" s="27">
        <v>0.1946204354337058</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10322</v>
      </c>
      <c r="C94" s="27">
        <v>0.456382367245877</v>
      </c>
      <c r="D94" s="2">
        <v>656.969696969697</v>
      </c>
      <c r="E94" s="2">
        <v>12703</v>
      </c>
      <c r="F94" s="27">
        <v>0.52891701711287842</v>
      </c>
      <c r="G94" s="14">
        <v>506.06060606060601</v>
      </c>
      <c r="H94" s="2">
        <v>16401</v>
      </c>
      <c r="I94" s="27">
        <v>0.67203441917639828</v>
      </c>
      <c r="J94" s="14">
        <v>813.93939999999998</v>
      </c>
      <c r="K94" s="27">
        <v>0.58893625266421235</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180</v>
      </c>
      <c r="C95" s="27">
        <v>7.9586152009550343E-3</v>
      </c>
      <c r="D95" s="2">
        <v>90.303030303030297</v>
      </c>
      <c r="E95" s="2">
        <v>60</v>
      </c>
      <c r="F95" s="27">
        <v>2.4982304201190825E-3</v>
      </c>
      <c r="G95" s="14">
        <v>31.515151515151501</v>
      </c>
      <c r="H95" s="2">
        <v>26</v>
      </c>
      <c r="I95" s="27">
        <v>1.0653554599467322E-3</v>
      </c>
      <c r="J95" s="14">
        <v>26.060606</v>
      </c>
      <c r="K95" s="27">
        <v>-0.85555555555555551</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46</v>
      </c>
      <c r="C96" s="27">
        <v>2.033868329132953E-3</v>
      </c>
      <c r="D96" s="2">
        <v>18.181818181818102</v>
      </c>
      <c r="E96" s="2">
        <v>50</v>
      </c>
      <c r="F96" s="27">
        <v>2.0818586834325686E-3</v>
      </c>
      <c r="G96" s="14">
        <v>54.545454545454497</v>
      </c>
      <c r="H96" s="2">
        <v>290</v>
      </c>
      <c r="I96" s="27">
        <v>1.1882810899405859E-2</v>
      </c>
      <c r="J96" s="14">
        <v>146.060608</v>
      </c>
      <c r="K96" s="27">
        <v>5.3043478260869561</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26</v>
      </c>
      <c r="C97" s="27">
        <v>1.1495777512490605E-3</v>
      </c>
      <c r="D97" s="2">
        <v>14.545454545454501</v>
      </c>
      <c r="E97" s="2">
        <v>46</v>
      </c>
      <c r="F97" s="27">
        <v>1.9153099887579631E-3</v>
      </c>
      <c r="G97" s="14">
        <v>35.757575757575701</v>
      </c>
      <c r="H97" s="2">
        <v>8</v>
      </c>
      <c r="I97" s="27">
        <v>3.2780167998360991E-4</v>
      </c>
      <c r="J97" s="14">
        <v>7.2727274900000003</v>
      </c>
      <c r="K97" s="27">
        <v>-0.69230769230769229</v>
      </c>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166</v>
      </c>
      <c r="F98" s="27">
        <v>6.9117708289961281E-3</v>
      </c>
      <c r="G98" s="14">
        <v>160</v>
      </c>
      <c r="H98" s="2">
        <v>0</v>
      </c>
      <c r="I98" s="27">
        <v>0</v>
      </c>
      <c r="J98" s="14">
        <v>15.151515</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6355</v>
      </c>
      <c r="C99" s="27">
        <v>0.28098333112260687</v>
      </c>
      <c r="D99" s="2">
        <v>616.36363636363603</v>
      </c>
      <c r="E99" s="2">
        <v>5118</v>
      </c>
      <c r="F99" s="27">
        <v>0.21309905483615771</v>
      </c>
      <c r="G99" s="14">
        <v>464.84848484848402</v>
      </c>
      <c r="H99" s="2">
        <v>3093</v>
      </c>
      <c r="I99" s="27">
        <v>0.12673632452366318</v>
      </c>
      <c r="J99" s="14">
        <v>741.21209999999996</v>
      </c>
      <c r="K99" s="27">
        <v>-0.51329661683713612</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433</v>
      </c>
      <c r="C100" s="27">
        <v>1.9144891011186275E-2</v>
      </c>
      <c r="D100" s="2">
        <v>123.636363636363</v>
      </c>
      <c r="E100" s="2">
        <v>815</v>
      </c>
      <c r="F100" s="27">
        <v>3.3934296539950871E-2</v>
      </c>
      <c r="G100" s="14">
        <v>226.06060606060601</v>
      </c>
      <c r="H100" s="2">
        <v>923</v>
      </c>
      <c r="I100" s="27">
        <v>3.7820118828108991E-2</v>
      </c>
      <c r="J100" s="14">
        <v>282.42425500000002</v>
      </c>
      <c r="K100" s="27">
        <v>1.1316397228637414</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207</v>
      </c>
      <c r="C101" s="27">
        <v>9.1524074810982892E-3</v>
      </c>
      <c r="D101" s="2">
        <v>74.545454545454504</v>
      </c>
      <c r="E101" s="2">
        <v>404</v>
      </c>
      <c r="F101" s="27">
        <v>1.6821418162135154E-2</v>
      </c>
      <c r="G101" s="14">
        <v>144.84848484848399</v>
      </c>
      <c r="H101" s="2">
        <v>293</v>
      </c>
      <c r="I101" s="27">
        <v>1.2005736529399713E-2</v>
      </c>
      <c r="J101" s="14">
        <v>153.939392</v>
      </c>
      <c r="K101" s="27">
        <v>0.41545893719806765</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226</v>
      </c>
      <c r="C102" s="27">
        <v>9.9924835300879873E-3</v>
      </c>
      <c r="D102" s="2">
        <v>108.484848484848</v>
      </c>
      <c r="E102" s="2">
        <v>411</v>
      </c>
      <c r="F102" s="27">
        <v>1.7112878377815714E-2</v>
      </c>
      <c r="G102" s="14">
        <v>165.45454545454501</v>
      </c>
      <c r="H102" s="2">
        <v>630</v>
      </c>
      <c r="I102" s="27">
        <v>2.581438229870928E-2</v>
      </c>
      <c r="J102" s="14">
        <v>255.15152</v>
      </c>
      <c r="K102" s="27">
        <v>1.7876106194690264</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3" t="s">
        <v>1760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row>
    <row r="105" spans="1:31" x14ac:dyDescent="0.3">
      <c r="B105" s="212" t="s">
        <v>1720</v>
      </c>
      <c r="C105" s="212"/>
      <c r="D105" s="212" t="s">
        <v>1721</v>
      </c>
      <c r="E105" s="212" t="s">
        <v>1720</v>
      </c>
      <c r="F105" s="212"/>
      <c r="G105" s="212" t="s">
        <v>1721</v>
      </c>
      <c r="H105" s="212" t="s">
        <v>1720</v>
      </c>
      <c r="I105" s="212"/>
      <c r="J105" s="212" t="s">
        <v>1721</v>
      </c>
      <c r="K105" t="s">
        <v>188</v>
      </c>
      <c r="L105" s="212" t="s">
        <v>1720</v>
      </c>
      <c r="M105" s="212"/>
      <c r="N105" s="212" t="s">
        <v>1721</v>
      </c>
      <c r="O105" s="212" t="s">
        <v>1720</v>
      </c>
      <c r="P105" s="212"/>
      <c r="Q105" s="212" t="s">
        <v>1721</v>
      </c>
      <c r="R105" s="212" t="s">
        <v>1720</v>
      </c>
      <c r="S105" s="212"/>
      <c r="T105" s="212" t="s">
        <v>1721</v>
      </c>
      <c r="U105" t="s">
        <v>188</v>
      </c>
      <c r="V105" s="212" t="s">
        <v>1720</v>
      </c>
      <c r="W105" s="212"/>
      <c r="X105" s="212" t="s">
        <v>1721</v>
      </c>
      <c r="Y105" s="212" t="s">
        <v>1720</v>
      </c>
      <c r="Z105" s="212"/>
      <c r="AA105" s="212" t="s">
        <v>1721</v>
      </c>
      <c r="AB105" s="212" t="s">
        <v>1720</v>
      </c>
      <c r="AC105" s="212"/>
      <c r="AD105" s="212" t="s">
        <v>1721</v>
      </c>
      <c r="AE105" t="s">
        <v>188</v>
      </c>
    </row>
    <row r="106" spans="1:31" x14ac:dyDescent="0.3">
      <c r="A106" t="s">
        <v>190</v>
      </c>
      <c r="B106" s="2">
        <v>8861</v>
      </c>
      <c r="C106" s="27" t="s">
        <v>188</v>
      </c>
      <c r="D106" s="2">
        <v>246.06060606060601</v>
      </c>
      <c r="E106" s="2">
        <v>9219</v>
      </c>
      <c r="F106" s="27" t="s">
        <v>188</v>
      </c>
      <c r="G106" s="14">
        <v>347.87878787878702</v>
      </c>
      <c r="H106" s="2">
        <v>9511</v>
      </c>
      <c r="I106" s="27" t="s">
        <v>188</v>
      </c>
      <c r="J106" s="14">
        <v>349.09089999999998</v>
      </c>
      <c r="K106" s="27">
        <v>7.3355151788737166E-2</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7692</v>
      </c>
      <c r="C107" s="27">
        <v>0.86807358085994812</v>
      </c>
      <c r="D107" s="2">
        <v>277.575757575757</v>
      </c>
      <c r="E107" s="2">
        <v>8198</v>
      </c>
      <c r="F107" s="27">
        <v>0.88925046100444738</v>
      </c>
      <c r="G107" s="14">
        <v>324.24242424242402</v>
      </c>
      <c r="H107" s="2">
        <v>8653</v>
      </c>
      <c r="I107" s="27">
        <v>0.90978866575544104</v>
      </c>
      <c r="J107" s="14">
        <v>392.121216</v>
      </c>
      <c r="K107" s="27">
        <v>0.124934997399896</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6268</v>
      </c>
      <c r="C108" s="27">
        <v>0.70736937140277623</v>
      </c>
      <c r="D108" s="2">
        <v>275.15151515151501</v>
      </c>
      <c r="E108" s="2">
        <v>7182</v>
      </c>
      <c r="F108" s="27">
        <v>0.77904328018223234</v>
      </c>
      <c r="G108" s="14">
        <v>293.93939393939303</v>
      </c>
      <c r="H108" s="2">
        <v>7819</v>
      </c>
      <c r="I108" s="27">
        <v>0.82210072547576485</v>
      </c>
      <c r="J108" s="14">
        <v>420.60604899999998</v>
      </c>
      <c r="K108" s="27">
        <v>0.24744735162731335</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1424</v>
      </c>
      <c r="C109" s="27">
        <v>0.16070420945717187</v>
      </c>
      <c r="D109" s="2">
        <v>173.939393939393</v>
      </c>
      <c r="E109" s="2">
        <v>1016</v>
      </c>
      <c r="F109" s="27">
        <v>0.11020718082221499</v>
      </c>
      <c r="G109" s="14">
        <v>181.81818181818099</v>
      </c>
      <c r="H109" s="2">
        <v>834</v>
      </c>
      <c r="I109" s="27">
        <v>8.7687940279676163E-2</v>
      </c>
      <c r="J109" s="14">
        <v>192.72728000000001</v>
      </c>
      <c r="K109" s="27">
        <v>-0.4143258426966292</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1035</v>
      </c>
      <c r="C110" s="27">
        <v>0.11680397246360456</v>
      </c>
      <c r="D110" s="2">
        <v>158.78787878787799</v>
      </c>
      <c r="E110" s="2">
        <v>504</v>
      </c>
      <c r="F110" s="27">
        <v>5.4669703872437359E-2</v>
      </c>
      <c r="G110" s="14">
        <v>84.848484848484802</v>
      </c>
      <c r="H110" s="2">
        <v>571</v>
      </c>
      <c r="I110" s="27">
        <v>6.0035748081169175E-2</v>
      </c>
      <c r="J110" s="14">
        <v>156.96969999999999</v>
      </c>
      <c r="K110" s="27">
        <v>-0.44830917874396137</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105</v>
      </c>
      <c r="C111" s="27">
        <v>1.1849678365872926E-2</v>
      </c>
      <c r="D111" s="2">
        <v>47.272727272727202</v>
      </c>
      <c r="E111" s="2">
        <v>177</v>
      </c>
      <c r="F111" s="27">
        <v>1.9199479336153596E-2</v>
      </c>
      <c r="G111" s="14">
        <v>107.87878787878699</v>
      </c>
      <c r="H111" s="2">
        <v>66</v>
      </c>
      <c r="I111" s="27">
        <v>6.9393334034276105E-3</v>
      </c>
      <c r="J111" s="14">
        <v>30.30303</v>
      </c>
      <c r="K111" s="27">
        <v>-0.37142857142857144</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111</v>
      </c>
      <c r="C112" s="27">
        <v>1.2526802843922808E-2</v>
      </c>
      <c r="D112" s="2">
        <v>40</v>
      </c>
      <c r="E112" s="2">
        <v>57</v>
      </c>
      <c r="F112" s="27">
        <v>6.1828831760494633E-3</v>
      </c>
      <c r="G112" s="14">
        <v>35.151515151515099</v>
      </c>
      <c r="H112" s="2">
        <v>84</v>
      </c>
      <c r="I112" s="27">
        <v>8.8318788770896852E-3</v>
      </c>
      <c r="J112" s="14">
        <v>72.121215800000002</v>
      </c>
      <c r="K112" s="27">
        <v>-0.24324324324324326</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101</v>
      </c>
      <c r="C113" s="27">
        <v>1.1398262047173006E-2</v>
      </c>
      <c r="D113" s="2">
        <v>42.424242424242401</v>
      </c>
      <c r="E113" s="2">
        <v>58</v>
      </c>
      <c r="F113" s="27">
        <v>6.2913548107169977E-3</v>
      </c>
      <c r="G113" s="14">
        <v>30.303030303030301</v>
      </c>
      <c r="H113" s="2">
        <v>0</v>
      </c>
      <c r="I113" s="27">
        <v>0</v>
      </c>
      <c r="J113" s="14">
        <v>15.151515</v>
      </c>
      <c r="K113" s="27">
        <v>-1</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72</v>
      </c>
      <c r="C114" s="27">
        <v>8.1254937365985783E-3</v>
      </c>
      <c r="D114" s="2">
        <v>26.060606060605998</v>
      </c>
      <c r="E114" s="2">
        <v>220</v>
      </c>
      <c r="F114" s="27">
        <v>2.3863759626857578E-2</v>
      </c>
      <c r="G114" s="14">
        <v>115.757575757575</v>
      </c>
      <c r="H114" s="2">
        <v>113</v>
      </c>
      <c r="I114" s="27">
        <v>1.1880979917989696E-2</v>
      </c>
      <c r="J114" s="14">
        <v>41.818179999999998</v>
      </c>
      <c r="K114" s="27">
        <v>0.56944444444444442</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13</v>
      </c>
      <c r="C115" s="27">
        <v>1.4671030357747432E-3</v>
      </c>
      <c r="D115" s="2">
        <v>12.1212121212121</v>
      </c>
      <c r="E115" s="2">
        <v>2</v>
      </c>
      <c r="F115" s="27">
        <v>2.1694326933506888E-4</v>
      </c>
      <c r="G115" s="14">
        <v>2.4242424242424199</v>
      </c>
      <c r="H115" s="2">
        <v>66</v>
      </c>
      <c r="I115" s="27">
        <v>6.9393334034276105E-3</v>
      </c>
      <c r="J115" s="14">
        <v>47.878788</v>
      </c>
      <c r="K115" s="27">
        <v>4.0769230769230766</v>
      </c>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13</v>
      </c>
      <c r="C116" s="27">
        <v>1.4671030357747432E-3</v>
      </c>
      <c r="D116" s="2">
        <v>12.1212121212121</v>
      </c>
      <c r="E116" s="2">
        <v>2</v>
      </c>
      <c r="F116" s="27">
        <v>2.1694326933506888E-4</v>
      </c>
      <c r="G116" s="14">
        <v>2.4242424242424199</v>
      </c>
      <c r="H116" s="2">
        <v>66</v>
      </c>
      <c r="I116" s="27">
        <v>6.9393334034276105E-3</v>
      </c>
      <c r="J116" s="14">
        <v>47.878788</v>
      </c>
      <c r="K116" s="27">
        <v>4.0769230769230766</v>
      </c>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13.3333333333333</v>
      </c>
      <c r="H117" s="2">
        <v>0</v>
      </c>
      <c r="I117" s="27">
        <v>0</v>
      </c>
      <c r="J117" s="14">
        <v>15.151515</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13.3333333333333</v>
      </c>
      <c r="H118" s="2">
        <v>0</v>
      </c>
      <c r="I118" s="27">
        <v>0</v>
      </c>
      <c r="J118" s="14">
        <v>15.151515</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13.3333333333333</v>
      </c>
      <c r="H119" s="2">
        <v>0</v>
      </c>
      <c r="I119" s="27">
        <v>0</v>
      </c>
      <c r="J119" s="14">
        <v>15.151515</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13.3333333333333</v>
      </c>
      <c r="H120" s="2">
        <v>0</v>
      </c>
      <c r="I120" s="27">
        <v>0</v>
      </c>
      <c r="J120" s="14">
        <v>15.151515</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13.3333333333333</v>
      </c>
      <c r="H121" s="2">
        <v>0</v>
      </c>
      <c r="I121" s="27">
        <v>0</v>
      </c>
      <c r="J121" s="14">
        <v>15.151515</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11</v>
      </c>
      <c r="C122" s="27">
        <v>1.2413948764247828E-3</v>
      </c>
      <c r="D122" s="2">
        <v>10.303030303030299</v>
      </c>
      <c r="E122" s="2">
        <v>20</v>
      </c>
      <c r="F122" s="27">
        <v>2.1694326933506887E-3</v>
      </c>
      <c r="G122" s="14">
        <v>12.7272727272727</v>
      </c>
      <c r="H122" s="2">
        <v>32</v>
      </c>
      <c r="I122" s="27">
        <v>3.3645252865103564E-3</v>
      </c>
      <c r="J122" s="14">
        <v>29.090910000000001</v>
      </c>
      <c r="K122" s="27">
        <v>1.9090909090909092</v>
      </c>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33</v>
      </c>
      <c r="C123" s="27">
        <v>3.7241846292743481E-3</v>
      </c>
      <c r="D123" s="2">
        <v>24.848484848484802</v>
      </c>
      <c r="E123" s="2">
        <v>13</v>
      </c>
      <c r="F123" s="27">
        <v>1.4101312506779478E-3</v>
      </c>
      <c r="G123" s="14">
        <v>12.1212121212121</v>
      </c>
      <c r="H123" s="2">
        <v>267</v>
      </c>
      <c r="I123" s="27">
        <v>2.8072757859320785E-2</v>
      </c>
      <c r="J123" s="14">
        <v>160.606064</v>
      </c>
      <c r="K123" s="27">
        <v>7.0909090909090908</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56</v>
      </c>
      <c r="C124" s="27">
        <v>6.3198284617988938E-3</v>
      </c>
      <c r="D124" s="2">
        <v>23.636363636363601</v>
      </c>
      <c r="E124" s="2">
        <v>122</v>
      </c>
      <c r="F124" s="27">
        <v>1.3233539429439202E-2</v>
      </c>
      <c r="G124" s="14">
        <v>60.606060606060602</v>
      </c>
      <c r="H124" s="2">
        <v>39</v>
      </c>
      <c r="I124" s="27">
        <v>4.1005151929344973E-3</v>
      </c>
      <c r="J124" s="14">
        <v>31.515152</v>
      </c>
      <c r="K124" s="27">
        <v>-0.30357142857142855</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828</v>
      </c>
      <c r="C125" s="27">
        <v>9.3443177970883654E-2</v>
      </c>
      <c r="D125" s="2">
        <v>176.363636363636</v>
      </c>
      <c r="E125" s="2">
        <v>502</v>
      </c>
      <c r="F125" s="27">
        <v>5.4452760603102286E-2</v>
      </c>
      <c r="G125" s="14">
        <v>120.60606060606</v>
      </c>
      <c r="H125" s="2">
        <v>230</v>
      </c>
      <c r="I125" s="27">
        <v>2.4182525496793186E-2</v>
      </c>
      <c r="J125" s="14">
        <v>111.515152</v>
      </c>
      <c r="K125" s="27">
        <v>-0.72222222222222221</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228</v>
      </c>
      <c r="C126" s="27">
        <v>2.5730730165895496E-2</v>
      </c>
      <c r="D126" s="2">
        <v>59.393939393939398</v>
      </c>
      <c r="E126" s="2">
        <v>362</v>
      </c>
      <c r="F126" s="27">
        <v>3.9266731749647468E-2</v>
      </c>
      <c r="G126" s="14">
        <v>83.636363636363598</v>
      </c>
      <c r="H126" s="2">
        <v>224</v>
      </c>
      <c r="I126" s="27">
        <v>2.3551677005572494E-2</v>
      </c>
      <c r="J126" s="14">
        <v>78.787880000000001</v>
      </c>
      <c r="K126" s="27">
        <v>-1.7543859649122806E-2</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3" t="s">
        <v>1772</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row>
    <row r="129" spans="1:31" x14ac:dyDescent="0.3">
      <c r="B129" s="212" t="s">
        <v>1720</v>
      </c>
      <c r="C129" s="212"/>
      <c r="D129" s="212" t="s">
        <v>1721</v>
      </c>
      <c r="E129" s="212" t="s">
        <v>1720</v>
      </c>
      <c r="F129" s="212"/>
      <c r="G129" s="212" t="s">
        <v>1721</v>
      </c>
      <c r="H129" s="212" t="s">
        <v>1720</v>
      </c>
      <c r="I129" s="212"/>
      <c r="J129" s="212" t="s">
        <v>1721</v>
      </c>
      <c r="K129" t="s">
        <v>188</v>
      </c>
      <c r="L129" s="212" t="s">
        <v>1720</v>
      </c>
      <c r="M129" s="212"/>
      <c r="N129" s="212" t="s">
        <v>1721</v>
      </c>
      <c r="O129" s="212" t="s">
        <v>1720</v>
      </c>
      <c r="P129" s="212"/>
      <c r="Q129" s="212" t="s">
        <v>1721</v>
      </c>
      <c r="R129" s="212" t="s">
        <v>1720</v>
      </c>
      <c r="S129" s="212"/>
      <c r="T129" s="212" t="s">
        <v>1721</v>
      </c>
      <c r="U129" t="s">
        <v>188</v>
      </c>
      <c r="V129" s="212" t="s">
        <v>1720</v>
      </c>
      <c r="W129" s="212"/>
      <c r="X129" s="212" t="s">
        <v>1721</v>
      </c>
      <c r="Y129" s="212" t="s">
        <v>1720</v>
      </c>
      <c r="Z129" s="212"/>
      <c r="AA129" s="212" t="s">
        <v>1721</v>
      </c>
      <c r="AB129" s="212" t="s">
        <v>1720</v>
      </c>
      <c r="AC129" s="212"/>
      <c r="AD129" s="212" t="s">
        <v>1721</v>
      </c>
      <c r="AE129" t="s">
        <v>188</v>
      </c>
    </row>
    <row r="130" spans="1:31" x14ac:dyDescent="0.3">
      <c r="A130" t="s">
        <v>190</v>
      </c>
      <c r="B130" s="2">
        <v>8633</v>
      </c>
      <c r="C130" s="27" t="s">
        <v>188</v>
      </c>
      <c r="D130" s="2">
        <v>250.30303030303</v>
      </c>
      <c r="E130" s="2">
        <v>8857</v>
      </c>
      <c r="F130" s="27" t="s">
        <v>188</v>
      </c>
      <c r="G130" s="14">
        <v>346.06060606060601</v>
      </c>
      <c r="H130" s="2">
        <v>9287</v>
      </c>
      <c r="I130" s="27" t="s">
        <v>188</v>
      </c>
      <c r="J130" s="14">
        <v>349.69695999999999</v>
      </c>
      <c r="K130" s="27">
        <v>7.575582068805746E-2</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436</v>
      </c>
      <c r="C131" s="27">
        <v>5.0503880458704971E-2</v>
      </c>
      <c r="D131" s="2">
        <v>86.060606060606005</v>
      </c>
      <c r="E131" s="2">
        <v>264</v>
      </c>
      <c r="F131" s="27">
        <v>2.9806932369876932E-2</v>
      </c>
      <c r="G131" s="14">
        <v>98.181818181818201</v>
      </c>
      <c r="H131" s="2">
        <v>271</v>
      </c>
      <c r="I131" s="27">
        <v>2.9180574997308063E-2</v>
      </c>
      <c r="J131" s="14">
        <v>109.090912</v>
      </c>
      <c r="K131" s="27">
        <v>-0.37844036697247707</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877</v>
      </c>
      <c r="C132" s="27">
        <v>0.10158693385845013</v>
      </c>
      <c r="D132" s="2">
        <v>121.818181818181</v>
      </c>
      <c r="E132" s="2">
        <v>954</v>
      </c>
      <c r="F132" s="27">
        <v>0.1077114147002371</v>
      </c>
      <c r="G132" s="14">
        <v>167.87878787878699</v>
      </c>
      <c r="H132" s="2">
        <v>998</v>
      </c>
      <c r="I132" s="27">
        <v>0.10746204371702379</v>
      </c>
      <c r="J132" s="14">
        <v>204.84848</v>
      </c>
      <c r="K132" s="27">
        <v>0.1379703534777651</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1195</v>
      </c>
      <c r="C133" s="27">
        <v>0.1384223329086065</v>
      </c>
      <c r="D133" s="2">
        <v>135.75757575757501</v>
      </c>
      <c r="E133" s="2">
        <v>1382</v>
      </c>
      <c r="F133" s="27">
        <v>0.15603477475443153</v>
      </c>
      <c r="G133" s="14">
        <v>186.06060606060601</v>
      </c>
      <c r="H133" s="2">
        <v>1213</v>
      </c>
      <c r="I133" s="27">
        <v>0.13061268439754495</v>
      </c>
      <c r="J133" s="14">
        <v>187.27271999999999</v>
      </c>
      <c r="K133" s="27">
        <v>1.506276150627615E-2</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830</v>
      </c>
      <c r="C134" s="27">
        <v>9.6142708212672304E-2</v>
      </c>
      <c r="D134" s="2">
        <v>126.06060606060601</v>
      </c>
      <c r="E134" s="2">
        <v>1369</v>
      </c>
      <c r="F134" s="27">
        <v>0.1545670091453088</v>
      </c>
      <c r="G134" s="14">
        <v>162.42424242424201</v>
      </c>
      <c r="H134" s="2">
        <v>1759</v>
      </c>
      <c r="I134" s="27">
        <v>0.18940454398621728</v>
      </c>
      <c r="J134" s="14">
        <v>270.90910000000002</v>
      </c>
      <c r="K134" s="27">
        <v>1.119277108433735</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1727</v>
      </c>
      <c r="C135" s="27">
        <v>0.20004633383528322</v>
      </c>
      <c r="D135" s="2">
        <v>199.39393939393901</v>
      </c>
      <c r="E135" s="2">
        <v>1310</v>
      </c>
      <c r="F135" s="27">
        <v>0.14790561138082872</v>
      </c>
      <c r="G135" s="14">
        <v>185.45454545454501</v>
      </c>
      <c r="H135" s="2">
        <v>1338</v>
      </c>
      <c r="I135" s="27">
        <v>0.14407235921180145</v>
      </c>
      <c r="J135" s="14">
        <v>210.909088</v>
      </c>
      <c r="K135" s="27">
        <v>-0.22524609148812971</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532</v>
      </c>
      <c r="C136" s="27">
        <v>6.1624000926676706E-2</v>
      </c>
      <c r="D136" s="2">
        <v>86.060606060606005</v>
      </c>
      <c r="E136" s="2">
        <v>617</v>
      </c>
      <c r="F136" s="27">
        <v>6.9662413909901771E-2</v>
      </c>
      <c r="G136" s="14">
        <v>107.272727272727</v>
      </c>
      <c r="H136" s="2">
        <v>747</v>
      </c>
      <c r="I136" s="27">
        <v>8.0435016689996766E-2</v>
      </c>
      <c r="J136" s="14">
        <v>181.81817599999999</v>
      </c>
      <c r="K136" s="27">
        <v>0.40413533834586468</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1730</v>
      </c>
      <c r="C137" s="27">
        <v>0.20039383759990734</v>
      </c>
      <c r="D137" s="2">
        <v>164.24242424242399</v>
      </c>
      <c r="E137" s="2">
        <v>1433</v>
      </c>
      <c r="F137" s="27">
        <v>0.16179293214406684</v>
      </c>
      <c r="G137" s="14">
        <v>150.30303030303</v>
      </c>
      <c r="H137" s="2">
        <v>1319</v>
      </c>
      <c r="I137" s="27">
        <v>0.14202648864003445</v>
      </c>
      <c r="J137" s="14">
        <v>223.03030000000001</v>
      </c>
      <c r="K137" s="27">
        <v>-0.23757225433526011</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221</v>
      </c>
      <c r="C138" s="27">
        <v>2.5599443993976602E-2</v>
      </c>
      <c r="D138" s="2">
        <v>48.484848484848399</v>
      </c>
      <c r="E138" s="2">
        <v>75</v>
      </c>
      <c r="F138" s="27">
        <v>8.4678785141695835E-3</v>
      </c>
      <c r="G138" s="14">
        <v>35.151515151515099</v>
      </c>
      <c r="H138" s="2">
        <v>266</v>
      </c>
      <c r="I138" s="27">
        <v>2.8642188004737806E-2</v>
      </c>
      <c r="J138" s="14">
        <v>74.545455899999993</v>
      </c>
      <c r="K138" s="27">
        <v>0.20361990950226244</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218</v>
      </c>
      <c r="C139" s="27">
        <v>2.5251940229352485E-2</v>
      </c>
      <c r="D139" s="2">
        <v>67.878787878787804</v>
      </c>
      <c r="E139" s="2">
        <v>332</v>
      </c>
      <c r="F139" s="27">
        <v>3.7484475556057356E-2</v>
      </c>
      <c r="G139" s="14">
        <v>76.363636363636303</v>
      </c>
      <c r="H139" s="2">
        <v>360</v>
      </c>
      <c r="I139" s="27">
        <v>3.8763863465058682E-2</v>
      </c>
      <c r="J139" s="14">
        <v>160.606064</v>
      </c>
      <c r="K139" s="27">
        <v>0.65137614678899081</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323</v>
      </c>
      <c r="C140" s="27">
        <v>3.741457199119657E-2</v>
      </c>
      <c r="D140" s="2">
        <v>60.606060606060602</v>
      </c>
      <c r="E140" s="2">
        <v>436</v>
      </c>
      <c r="F140" s="27">
        <v>4.9226600429039181E-2</v>
      </c>
      <c r="G140" s="14">
        <v>86.060606060606005</v>
      </c>
      <c r="H140" s="2">
        <v>654</v>
      </c>
      <c r="I140" s="27">
        <v>7.0421018628189946E-2</v>
      </c>
      <c r="J140" s="14">
        <v>309.69695999999999</v>
      </c>
      <c r="K140" s="27">
        <v>1.0247678018575852</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451</v>
      </c>
      <c r="C141" s="27">
        <v>5.224139928182555E-2</v>
      </c>
      <c r="D141" s="2">
        <v>150.30303030303</v>
      </c>
      <c r="E141" s="2">
        <v>393</v>
      </c>
      <c r="F141" s="27">
        <v>4.4371683414248617E-2</v>
      </c>
      <c r="G141" s="14">
        <v>98.787878787878796</v>
      </c>
      <c r="H141" s="2">
        <v>150</v>
      </c>
      <c r="I141" s="27">
        <v>1.6151609777107785E-2</v>
      </c>
      <c r="J141" s="14">
        <v>73.939390000000003</v>
      </c>
      <c r="K141" s="27">
        <v>-0.66740576496674053</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93</v>
      </c>
      <c r="C142" s="27">
        <v>1.077261670334762E-2</v>
      </c>
      <c r="D142" s="2">
        <v>38.181818181818102</v>
      </c>
      <c r="E142" s="2">
        <v>292</v>
      </c>
      <c r="F142" s="27">
        <v>3.2968273681833575E-2</v>
      </c>
      <c r="G142" s="14">
        <v>73.939393939393895</v>
      </c>
      <c r="H142" s="2">
        <v>212</v>
      </c>
      <c r="I142" s="27">
        <v>2.2827608484979004E-2</v>
      </c>
      <c r="J142" s="14">
        <v>68.484849999999994</v>
      </c>
      <c r="K142" s="27">
        <v>1.2795698924731183</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3" t="s">
        <v>1773</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row>
    <row r="145" spans="1:31" x14ac:dyDescent="0.3">
      <c r="B145" s="212" t="s">
        <v>1720</v>
      </c>
      <c r="C145" s="212"/>
      <c r="D145" s="212" t="s">
        <v>1721</v>
      </c>
      <c r="E145" s="212" t="s">
        <v>1720</v>
      </c>
      <c r="F145" s="212"/>
      <c r="G145" s="212" t="s">
        <v>1721</v>
      </c>
      <c r="H145" s="212" t="s">
        <v>1720</v>
      </c>
      <c r="I145" s="212"/>
      <c r="J145" s="212" t="s">
        <v>1721</v>
      </c>
      <c r="K145" t="s">
        <v>188</v>
      </c>
      <c r="L145" s="212" t="s">
        <v>1720</v>
      </c>
      <c r="M145" s="212"/>
      <c r="N145" s="212" t="s">
        <v>1721</v>
      </c>
      <c r="O145" s="212" t="s">
        <v>1720</v>
      </c>
      <c r="P145" s="212"/>
      <c r="Q145" s="212" t="s">
        <v>1721</v>
      </c>
      <c r="R145" s="212" t="s">
        <v>1720</v>
      </c>
      <c r="S145" s="212"/>
      <c r="T145" s="212" t="s">
        <v>1721</v>
      </c>
      <c r="U145" t="s">
        <v>188</v>
      </c>
      <c r="V145" s="212" t="s">
        <v>1720</v>
      </c>
      <c r="W145" s="212"/>
      <c r="X145" s="212" t="s">
        <v>1721</v>
      </c>
      <c r="Y145" s="212" t="s">
        <v>1720</v>
      </c>
      <c r="Z145" s="212"/>
      <c r="AA145" s="212" t="s">
        <v>1721</v>
      </c>
      <c r="AB145" s="212" t="s">
        <v>1720</v>
      </c>
      <c r="AC145" s="212"/>
      <c r="AD145" s="212" t="s">
        <v>1721</v>
      </c>
      <c r="AE145" t="s">
        <v>188</v>
      </c>
    </row>
    <row r="146" spans="1:31" x14ac:dyDescent="0.3">
      <c r="A146" t="s">
        <v>190</v>
      </c>
      <c r="B146" s="2">
        <v>6173</v>
      </c>
      <c r="C146" s="27" t="s">
        <v>188</v>
      </c>
      <c r="D146" s="2">
        <v>146.666666666666</v>
      </c>
      <c r="E146" s="2">
        <v>6658</v>
      </c>
      <c r="F146" s="27" t="s">
        <v>188</v>
      </c>
      <c r="G146" s="14">
        <v>129.69696969696901</v>
      </c>
      <c r="H146" s="2">
        <v>7225</v>
      </c>
      <c r="I146" s="27" t="s">
        <v>188</v>
      </c>
      <c r="J146" s="14">
        <v>275.75756799999999</v>
      </c>
      <c r="K146" s="27">
        <v>0.17041956909120362</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582</v>
      </c>
      <c r="C147" s="27">
        <v>9.4281548679734331E-2</v>
      </c>
      <c r="D147" s="2">
        <v>86.6666666666666</v>
      </c>
      <c r="E147" s="2">
        <v>716</v>
      </c>
      <c r="F147" s="27">
        <v>0.10753980174226495</v>
      </c>
      <c r="G147" s="14">
        <v>101.818181818181</v>
      </c>
      <c r="H147" s="2">
        <v>786</v>
      </c>
      <c r="I147" s="27">
        <v>0.10878892733564013</v>
      </c>
      <c r="J147" s="14">
        <v>135.75756799999999</v>
      </c>
      <c r="K147" s="27">
        <v>0.35051546391752575</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159</v>
      </c>
      <c r="C148" s="27">
        <v>2.5757330309411956E-2</v>
      </c>
      <c r="D148" s="2">
        <v>41.212121212121197</v>
      </c>
      <c r="E148" s="2">
        <v>188</v>
      </c>
      <c r="F148" s="27">
        <v>2.8236707720036048E-2</v>
      </c>
      <c r="G148" s="14">
        <v>47.878787878787797</v>
      </c>
      <c r="H148" s="2">
        <v>336</v>
      </c>
      <c r="I148" s="27">
        <v>4.6505190311418684E-2</v>
      </c>
      <c r="J148" s="14">
        <v>94.545455899999993</v>
      </c>
      <c r="K148" s="27">
        <v>1.1132075471698113</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60</v>
      </c>
      <c r="C149" s="27">
        <v>9.7197472865705493E-3</v>
      </c>
      <c r="D149" s="2">
        <v>27.272727272727199</v>
      </c>
      <c r="E149" s="2">
        <v>80</v>
      </c>
      <c r="F149" s="27">
        <v>1.2015620306398318E-2</v>
      </c>
      <c r="G149" s="14">
        <v>34.545454545454497</v>
      </c>
      <c r="H149" s="2">
        <v>93</v>
      </c>
      <c r="I149" s="27">
        <v>1.28719723183391E-2</v>
      </c>
      <c r="J149" s="14">
        <v>43.636364</v>
      </c>
      <c r="K149" s="27">
        <v>0.55000000000000004</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99</v>
      </c>
      <c r="C150" s="27">
        <v>1.6037583022841407E-2</v>
      </c>
      <c r="D150" s="2">
        <v>32.727272727272698</v>
      </c>
      <c r="E150" s="2">
        <v>108</v>
      </c>
      <c r="F150" s="27">
        <v>1.622108741363773E-2</v>
      </c>
      <c r="G150" s="14">
        <v>33.3333333333333</v>
      </c>
      <c r="H150" s="2">
        <v>243</v>
      </c>
      <c r="I150" s="27">
        <v>3.3633217993079584E-2</v>
      </c>
      <c r="J150" s="14">
        <v>89.090909999999994</v>
      </c>
      <c r="K150" s="27">
        <v>1.4545454545454546</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423</v>
      </c>
      <c r="C151" s="27">
        <v>6.8524218370322368E-2</v>
      </c>
      <c r="D151" s="2">
        <v>79.393939393939405</v>
      </c>
      <c r="E151" s="2">
        <v>528</v>
      </c>
      <c r="F151" s="27">
        <v>7.9303094022228904E-2</v>
      </c>
      <c r="G151" s="14">
        <v>96.363636363636402</v>
      </c>
      <c r="H151" s="2">
        <v>450</v>
      </c>
      <c r="I151" s="27">
        <v>6.228373702422145E-2</v>
      </c>
      <c r="J151" s="14">
        <v>100</v>
      </c>
      <c r="K151" s="27">
        <v>6.3829787234042548E-2</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5591</v>
      </c>
      <c r="C152" s="27">
        <v>0.90571845132026563</v>
      </c>
      <c r="D152" s="2">
        <v>189.69696969696901</v>
      </c>
      <c r="E152" s="2">
        <v>5942</v>
      </c>
      <c r="F152" s="27">
        <v>0.89246019825773504</v>
      </c>
      <c r="G152" s="14">
        <v>169.69696969696901</v>
      </c>
      <c r="H152" s="2">
        <v>6439</v>
      </c>
      <c r="I152" s="27">
        <v>0.89121107266435984</v>
      </c>
      <c r="J152" s="14">
        <v>316.36364700000001</v>
      </c>
      <c r="K152" s="27">
        <v>0.15167233053121087</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3" t="s">
        <v>1780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row>
    <row r="155" spans="1:31" x14ac:dyDescent="0.3">
      <c r="B155" s="212" t="s">
        <v>1720</v>
      </c>
      <c r="C155" s="212"/>
      <c r="D155" s="212" t="s">
        <v>1721</v>
      </c>
      <c r="E155" s="212" t="s">
        <v>1720</v>
      </c>
      <c r="F155" s="212"/>
      <c r="G155" s="212" t="s">
        <v>1721</v>
      </c>
      <c r="H155" s="212" t="s">
        <v>1720</v>
      </c>
      <c r="I155" s="212"/>
      <c r="J155" s="212" t="s">
        <v>1721</v>
      </c>
      <c r="K155" t="s">
        <v>188</v>
      </c>
      <c r="L155" s="212" t="s">
        <v>1720</v>
      </c>
      <c r="M155" s="212"/>
      <c r="N155" s="212" t="s">
        <v>1721</v>
      </c>
      <c r="O155" s="212" t="s">
        <v>1720</v>
      </c>
      <c r="P155" s="212"/>
      <c r="Q155" s="212" t="s">
        <v>1721</v>
      </c>
      <c r="R155" s="212" t="s">
        <v>1720</v>
      </c>
      <c r="S155" s="212"/>
      <c r="T155" s="212" t="s">
        <v>1721</v>
      </c>
      <c r="U155" t="s">
        <v>188</v>
      </c>
      <c r="V155" s="212" t="s">
        <v>1720</v>
      </c>
      <c r="W155" s="212"/>
      <c r="X155" s="212" t="s">
        <v>1721</v>
      </c>
      <c r="Y155" s="212" t="s">
        <v>1720</v>
      </c>
      <c r="Z155" s="212"/>
      <c r="AA155" s="212" t="s">
        <v>1721</v>
      </c>
      <c r="AB155" s="212" t="s">
        <v>1720</v>
      </c>
      <c r="AC155" s="212"/>
      <c r="AD155" s="212" t="s">
        <v>1721</v>
      </c>
      <c r="AE155" t="s">
        <v>188</v>
      </c>
    </row>
    <row r="156" spans="1:31" x14ac:dyDescent="0.3">
      <c r="A156" t="s">
        <v>190</v>
      </c>
      <c r="B156" s="2">
        <v>6173</v>
      </c>
      <c r="C156" s="27" t="s">
        <v>188</v>
      </c>
      <c r="D156" s="2">
        <v>146.666666666666</v>
      </c>
      <c r="E156" s="2">
        <v>6658</v>
      </c>
      <c r="F156" s="27" t="s">
        <v>188</v>
      </c>
      <c r="G156" s="14">
        <v>129.69696969696901</v>
      </c>
      <c r="H156" s="2">
        <v>7225</v>
      </c>
      <c r="I156" s="27" t="s">
        <v>188</v>
      </c>
      <c r="J156" s="14">
        <v>275.75756799999999</v>
      </c>
      <c r="K156" s="27">
        <v>0.17041956909120362</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5092</v>
      </c>
      <c r="C157" s="27">
        <v>0.82488255305362057</v>
      </c>
      <c r="D157" s="2">
        <v>133.939393939393</v>
      </c>
      <c r="E157" s="2">
        <v>5456</v>
      </c>
      <c r="F157" s="27">
        <v>0.81946530489636527</v>
      </c>
      <c r="G157" s="14">
        <v>123.030303030303</v>
      </c>
      <c r="H157" s="2">
        <v>5494</v>
      </c>
      <c r="I157" s="27">
        <v>0.76041522491349478</v>
      </c>
      <c r="J157" s="14">
        <v>179.393936</v>
      </c>
      <c r="K157" s="27">
        <v>7.8947368421052627E-2</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3738</v>
      </c>
      <c r="C158" s="27">
        <v>0.60554025595334526</v>
      </c>
      <c r="D158" s="2">
        <v>153.939393939393</v>
      </c>
      <c r="E158" s="2">
        <v>3468</v>
      </c>
      <c r="F158" s="27">
        <v>0.52087714028236709</v>
      </c>
      <c r="G158" s="14">
        <v>186.666666666666</v>
      </c>
      <c r="H158" s="2">
        <v>3246</v>
      </c>
      <c r="I158" s="27">
        <v>0.44927335640138411</v>
      </c>
      <c r="J158" s="14">
        <v>213.939392</v>
      </c>
      <c r="K158" s="27">
        <v>-0.13162118780096307</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1354</v>
      </c>
      <c r="C159" s="27">
        <v>0.21934229710027539</v>
      </c>
      <c r="D159" s="2">
        <v>109.09090909090899</v>
      </c>
      <c r="E159" s="2">
        <v>1988</v>
      </c>
      <c r="F159" s="27">
        <v>0.29858816461399817</v>
      </c>
      <c r="G159" s="14">
        <v>174.54545454545399</v>
      </c>
      <c r="H159" s="2">
        <v>2248</v>
      </c>
      <c r="I159" s="27">
        <v>0.31114186851211073</v>
      </c>
      <c r="J159" s="14">
        <v>224.24243200000001</v>
      </c>
      <c r="K159" s="27">
        <v>0.66026587887740029</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439</v>
      </c>
      <c r="C160" s="27">
        <v>7.1116150980074525E-2</v>
      </c>
      <c r="D160" s="2">
        <v>69.090909090909093</v>
      </c>
      <c r="E160" s="2">
        <v>786</v>
      </c>
      <c r="F160" s="27">
        <v>0.11805346951036347</v>
      </c>
      <c r="G160" s="14">
        <v>141.81818181818099</v>
      </c>
      <c r="H160" s="2">
        <v>1022</v>
      </c>
      <c r="I160" s="27">
        <v>0.14145328719723183</v>
      </c>
      <c r="J160" s="14">
        <v>200.606064</v>
      </c>
      <c r="K160" s="27">
        <v>1.328018223234624</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915</v>
      </c>
      <c r="C161" s="27">
        <v>0.14822614612020088</v>
      </c>
      <c r="D161" s="2">
        <v>92.727272727272705</v>
      </c>
      <c r="E161" s="2">
        <v>1202</v>
      </c>
      <c r="F161" s="27">
        <v>0.18053469510363473</v>
      </c>
      <c r="G161" s="14">
        <v>141.21212121212099</v>
      </c>
      <c r="H161" s="2">
        <v>1226</v>
      </c>
      <c r="I161" s="27">
        <v>0.16968858131487891</v>
      </c>
      <c r="J161" s="14">
        <v>144.24243200000001</v>
      </c>
      <c r="K161" s="27">
        <v>0.33989071038251367</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1081</v>
      </c>
      <c r="C162" s="27">
        <v>0.1751174469463794</v>
      </c>
      <c r="D162" s="2">
        <v>118.787878787878</v>
      </c>
      <c r="E162" s="2">
        <v>1202</v>
      </c>
      <c r="F162" s="27">
        <v>0.18053469510363473</v>
      </c>
      <c r="G162" s="14">
        <v>126.666666666666</v>
      </c>
      <c r="H162" s="2">
        <v>1731</v>
      </c>
      <c r="I162" s="27">
        <v>0.23958477508650519</v>
      </c>
      <c r="J162" s="14">
        <v>247.878784</v>
      </c>
      <c r="K162" s="27">
        <v>0.60129509713228491</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773</v>
      </c>
      <c r="C163" s="27">
        <v>0.12522274420865057</v>
      </c>
      <c r="D163" s="2">
        <v>103.636363636363</v>
      </c>
      <c r="E163" s="2">
        <v>958</v>
      </c>
      <c r="F163" s="27">
        <v>0.14388705316911984</v>
      </c>
      <c r="G163" s="14">
        <v>103.636363636363</v>
      </c>
      <c r="H163" s="2">
        <v>1596</v>
      </c>
      <c r="I163" s="27">
        <v>0.22089965397923875</v>
      </c>
      <c r="J163" s="14">
        <v>243.03030000000001</v>
      </c>
      <c r="K163" s="27">
        <v>1.0646830530401035</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308</v>
      </c>
      <c r="C164" s="27">
        <v>4.9894702737728822E-2</v>
      </c>
      <c r="D164" s="2">
        <v>78.181818181818201</v>
      </c>
      <c r="E164" s="2">
        <v>244</v>
      </c>
      <c r="F164" s="27">
        <v>3.664764193451487E-2</v>
      </c>
      <c r="G164" s="14">
        <v>70.303030303030297</v>
      </c>
      <c r="H164" s="2">
        <v>135</v>
      </c>
      <c r="I164" s="27">
        <v>1.8685121107266434E-2</v>
      </c>
      <c r="J164" s="14">
        <v>50.303031900000001</v>
      </c>
      <c r="K164" s="27">
        <v>-0.56168831168831168</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3" t="s">
        <v>1789</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row>
    <row r="167" spans="1:31" x14ac:dyDescent="0.3">
      <c r="B167" s="212" t="s">
        <v>1720</v>
      </c>
      <c r="C167" s="212"/>
      <c r="D167" s="212" t="s">
        <v>1721</v>
      </c>
      <c r="E167" s="212" t="s">
        <v>1720</v>
      </c>
      <c r="F167" s="212"/>
      <c r="G167" s="212" t="s">
        <v>1721</v>
      </c>
      <c r="H167" s="212" t="s">
        <v>1720</v>
      </c>
      <c r="I167" s="212"/>
      <c r="J167" s="212" t="s">
        <v>1721</v>
      </c>
      <c r="K167" t="s">
        <v>188</v>
      </c>
      <c r="L167" s="212" t="s">
        <v>1720</v>
      </c>
      <c r="M167" s="212"/>
      <c r="N167" s="212" t="s">
        <v>1721</v>
      </c>
      <c r="O167" s="212" t="s">
        <v>1720</v>
      </c>
      <c r="P167" s="212"/>
      <c r="Q167" s="212" t="s">
        <v>1721</v>
      </c>
      <c r="R167" s="212" t="s">
        <v>1720</v>
      </c>
      <c r="S167" s="212"/>
      <c r="T167" s="212" t="s">
        <v>1721</v>
      </c>
      <c r="U167" t="s">
        <v>188</v>
      </c>
      <c r="V167" s="212" t="s">
        <v>1720</v>
      </c>
      <c r="W167" s="212"/>
      <c r="X167" s="212" t="s">
        <v>1721</v>
      </c>
      <c r="Y167" s="212" t="s">
        <v>1720</v>
      </c>
      <c r="Z167" s="212"/>
      <c r="AA167" s="212" t="s">
        <v>1721</v>
      </c>
      <c r="AB167" s="212" t="s">
        <v>1720</v>
      </c>
      <c r="AC167" s="212"/>
      <c r="AD167" s="212" t="s">
        <v>1721</v>
      </c>
      <c r="AE167" t="s">
        <v>188</v>
      </c>
    </row>
    <row r="168" spans="1:31" x14ac:dyDescent="0.3">
      <c r="A168" t="s">
        <v>190</v>
      </c>
      <c r="B168" s="2">
        <v>5092</v>
      </c>
      <c r="C168" s="27" t="s">
        <v>188</v>
      </c>
      <c r="D168" s="2">
        <v>133.939393939393</v>
      </c>
      <c r="E168" s="2">
        <v>5456</v>
      </c>
      <c r="F168" s="27" t="s">
        <v>188</v>
      </c>
      <c r="G168" s="14">
        <v>123.030303030303</v>
      </c>
      <c r="H168" s="2">
        <v>5494</v>
      </c>
      <c r="I168" s="27" t="s">
        <v>188</v>
      </c>
      <c r="J168" s="14">
        <v>179.393936</v>
      </c>
      <c r="K168" s="27">
        <v>7.8947368421052627E-2</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3738</v>
      </c>
      <c r="C169" s="27">
        <v>0.7340926944226237</v>
      </c>
      <c r="D169" s="2">
        <v>153.939393939393</v>
      </c>
      <c r="E169" s="2">
        <v>3468</v>
      </c>
      <c r="F169" s="27">
        <v>0.63563049853372433</v>
      </c>
      <c r="G169" s="14">
        <v>186.666666666666</v>
      </c>
      <c r="H169" s="2">
        <v>3246</v>
      </c>
      <c r="I169" s="27">
        <v>0.59082635602475431</v>
      </c>
      <c r="J169" s="14">
        <v>213.939392</v>
      </c>
      <c r="K169" s="27">
        <v>-0.13162118780096307</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2145</v>
      </c>
      <c r="C170" s="27">
        <v>0.42124901806755694</v>
      </c>
      <c r="D170" s="2">
        <v>114.54545454545401</v>
      </c>
      <c r="E170" s="2">
        <v>1848</v>
      </c>
      <c r="F170" s="27">
        <v>0.33870967741935482</v>
      </c>
      <c r="G170" s="14">
        <v>131.51515151515099</v>
      </c>
      <c r="H170" s="2">
        <v>1616</v>
      </c>
      <c r="I170" s="27">
        <v>0.29413906079359303</v>
      </c>
      <c r="J170" s="14">
        <v>155.75756799999999</v>
      </c>
      <c r="K170" s="27">
        <v>-0.24662004662004661</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459</v>
      </c>
      <c r="C171" s="27">
        <v>9.01413982717989E-2</v>
      </c>
      <c r="D171" s="2">
        <v>79.393939393939405</v>
      </c>
      <c r="E171" s="2">
        <v>267</v>
      </c>
      <c r="F171" s="27">
        <v>4.8936950146627564E-2</v>
      </c>
      <c r="G171" s="14">
        <v>65.454545454545396</v>
      </c>
      <c r="H171" s="2">
        <v>146</v>
      </c>
      <c r="I171" s="27">
        <v>2.6574444848926102E-2</v>
      </c>
      <c r="J171" s="14">
        <v>50.303031900000001</v>
      </c>
      <c r="K171" s="27">
        <v>-0.68191721132897598</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745</v>
      </c>
      <c r="C172" s="27">
        <v>0.14630793401413983</v>
      </c>
      <c r="D172" s="2">
        <v>80</v>
      </c>
      <c r="E172" s="2">
        <v>605</v>
      </c>
      <c r="F172" s="27">
        <v>0.11088709677419355</v>
      </c>
      <c r="G172" s="14">
        <v>104.84848484848401</v>
      </c>
      <c r="H172" s="2">
        <v>385</v>
      </c>
      <c r="I172" s="27">
        <v>7.0076447033127043E-2</v>
      </c>
      <c r="J172" s="14">
        <v>73.333335899999994</v>
      </c>
      <c r="K172" s="27">
        <v>-0.48322147651006714</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941</v>
      </c>
      <c r="C173" s="27">
        <v>0.18479968578161823</v>
      </c>
      <c r="D173" s="2">
        <v>110.30303030303</v>
      </c>
      <c r="E173" s="2">
        <v>976</v>
      </c>
      <c r="F173" s="27">
        <v>0.17888563049853373</v>
      </c>
      <c r="G173" s="14">
        <v>126.06060606060601</v>
      </c>
      <c r="H173" s="2">
        <v>1085</v>
      </c>
      <c r="I173" s="27">
        <v>0.19748816891153986</v>
      </c>
      <c r="J173" s="14">
        <v>155.15152</v>
      </c>
      <c r="K173" s="27">
        <v>0.153028692879915</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1593</v>
      </c>
      <c r="C174" s="27">
        <v>0.31284367635506677</v>
      </c>
      <c r="D174" s="2">
        <v>123.636363636363</v>
      </c>
      <c r="E174" s="2">
        <v>1620</v>
      </c>
      <c r="F174" s="27">
        <v>0.29692082111436952</v>
      </c>
      <c r="G174" s="14">
        <v>119.39393939393899</v>
      </c>
      <c r="H174" s="2">
        <v>1630</v>
      </c>
      <c r="I174" s="27">
        <v>0.29668729523116127</v>
      </c>
      <c r="J174" s="14">
        <v>186.060608</v>
      </c>
      <c r="K174" s="27">
        <v>2.322661644695543E-2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1354</v>
      </c>
      <c r="C175" s="27">
        <v>0.2659073055773763</v>
      </c>
      <c r="D175" s="2">
        <v>109.09090909090899</v>
      </c>
      <c r="E175" s="2">
        <v>1988</v>
      </c>
      <c r="F175" s="27">
        <v>0.36436950146627567</v>
      </c>
      <c r="G175" s="14">
        <v>174.54545454545399</v>
      </c>
      <c r="H175" s="2">
        <v>2248</v>
      </c>
      <c r="I175" s="27">
        <v>0.40917364397524575</v>
      </c>
      <c r="J175" s="14">
        <v>224.24243200000001</v>
      </c>
      <c r="K175" s="27">
        <v>0.66026587887740029</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439</v>
      </c>
      <c r="C176" s="27">
        <v>8.6213668499607224E-2</v>
      </c>
      <c r="D176" s="2">
        <v>69.090909090909093</v>
      </c>
      <c r="E176" s="2">
        <v>786</v>
      </c>
      <c r="F176" s="27">
        <v>0.14406158357771262</v>
      </c>
      <c r="G176" s="14">
        <v>141.81818181818099</v>
      </c>
      <c r="H176" s="2">
        <v>1022</v>
      </c>
      <c r="I176" s="27">
        <v>0.18602111394248272</v>
      </c>
      <c r="J176" s="14">
        <v>200.606064</v>
      </c>
      <c r="K176" s="27">
        <v>1.328018223234624</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295</v>
      </c>
      <c r="C177" s="27">
        <v>5.7934014139827177E-2</v>
      </c>
      <c r="D177" s="2">
        <v>67.272727272727195</v>
      </c>
      <c r="E177" s="2">
        <v>428</v>
      </c>
      <c r="F177" s="27">
        <v>7.844574780058651E-2</v>
      </c>
      <c r="G177" s="14">
        <v>94.545454545454504</v>
      </c>
      <c r="H177" s="2">
        <v>213</v>
      </c>
      <c r="I177" s="27">
        <v>3.8769566800145615E-2</v>
      </c>
      <c r="J177" s="14">
        <v>73.939390000000003</v>
      </c>
      <c r="K177" s="27">
        <v>-0.27796610169491526</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69</v>
      </c>
      <c r="C178" s="27">
        <v>1.3550667714061273E-2</v>
      </c>
      <c r="D178" s="2">
        <v>32.121212121212103</v>
      </c>
      <c r="E178" s="2">
        <v>79</v>
      </c>
      <c r="F178" s="27">
        <v>1.4479472140762463E-2</v>
      </c>
      <c r="G178" s="14">
        <v>37.5757575757575</v>
      </c>
      <c r="H178" s="2">
        <v>45</v>
      </c>
      <c r="I178" s="27">
        <v>8.1907535493265377E-3</v>
      </c>
      <c r="J178" s="14">
        <v>33.3333321</v>
      </c>
      <c r="K178" s="27">
        <v>-0.34782608695652173</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89</v>
      </c>
      <c r="C179" s="27">
        <v>1.7478397486252947E-2</v>
      </c>
      <c r="D179" s="2">
        <v>40.606060606060602</v>
      </c>
      <c r="E179" s="2">
        <v>150</v>
      </c>
      <c r="F179" s="27">
        <v>2.749266862170088E-2</v>
      </c>
      <c r="G179" s="14">
        <v>53.939393939393902</v>
      </c>
      <c r="H179" s="2">
        <v>27</v>
      </c>
      <c r="I179" s="27">
        <v>4.9144521295959231E-3</v>
      </c>
      <c r="J179" s="14">
        <v>21.212122000000001</v>
      </c>
      <c r="K179" s="27">
        <v>-0.6966292134831461</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137</v>
      </c>
      <c r="C180" s="27">
        <v>2.6904948939512962E-2</v>
      </c>
      <c r="D180" s="2">
        <v>52.727272727272698</v>
      </c>
      <c r="E180" s="2">
        <v>199</v>
      </c>
      <c r="F180" s="27">
        <v>3.6473607038123169E-2</v>
      </c>
      <c r="G180" s="14">
        <v>66.060606060606005</v>
      </c>
      <c r="H180" s="2">
        <v>141</v>
      </c>
      <c r="I180" s="27">
        <v>2.5664361121223153E-2</v>
      </c>
      <c r="J180" s="14">
        <v>60</v>
      </c>
      <c r="K180" s="27">
        <v>2.9197080291970802E-2</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144</v>
      </c>
      <c r="C181" s="27">
        <v>2.8279654359780047E-2</v>
      </c>
      <c r="D181" s="2">
        <v>40</v>
      </c>
      <c r="E181" s="2">
        <v>358</v>
      </c>
      <c r="F181" s="27">
        <v>6.5615835777126097E-2</v>
      </c>
      <c r="G181" s="14">
        <v>104.84848484848401</v>
      </c>
      <c r="H181" s="2">
        <v>809</v>
      </c>
      <c r="I181" s="27">
        <v>0.1472515471423371</v>
      </c>
      <c r="J181" s="14">
        <v>181.21212800000001</v>
      </c>
      <c r="K181" s="27">
        <v>4.6180555555555554</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915</v>
      </c>
      <c r="C182" s="27">
        <v>0.17969363707776906</v>
      </c>
      <c r="D182" s="2">
        <v>92.727272727272705</v>
      </c>
      <c r="E182" s="2">
        <v>1202</v>
      </c>
      <c r="F182" s="27">
        <v>0.22030791788856305</v>
      </c>
      <c r="G182" s="14">
        <v>141.21212121212099</v>
      </c>
      <c r="H182" s="2">
        <v>1226</v>
      </c>
      <c r="I182" s="27">
        <v>0.223152530032763</v>
      </c>
      <c r="J182" s="14">
        <v>144.24243200000001</v>
      </c>
      <c r="K182" s="27">
        <v>0.33989071038251367</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496</v>
      </c>
      <c r="C183" s="27">
        <v>9.7407698350353497E-2</v>
      </c>
      <c r="D183" s="2">
        <v>86.060606060606005</v>
      </c>
      <c r="E183" s="2">
        <v>482</v>
      </c>
      <c r="F183" s="27">
        <v>8.8343108504398832E-2</v>
      </c>
      <c r="G183" s="14">
        <v>93.3333333333333</v>
      </c>
      <c r="H183" s="2">
        <v>656</v>
      </c>
      <c r="I183" s="27">
        <v>0.11940298507462686</v>
      </c>
      <c r="J183" s="14">
        <v>104.242424</v>
      </c>
      <c r="K183" s="27">
        <v>0.32258064516129031</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99</v>
      </c>
      <c r="C184" s="27">
        <v>1.9442262372348782E-2</v>
      </c>
      <c r="D184" s="2">
        <v>41.818181818181799</v>
      </c>
      <c r="E184" s="2">
        <v>62</v>
      </c>
      <c r="F184" s="27">
        <v>1.1363636363636364E-2</v>
      </c>
      <c r="G184" s="14">
        <v>33.939393939393902</v>
      </c>
      <c r="H184" s="2">
        <v>119</v>
      </c>
      <c r="I184" s="27">
        <v>2.1659992719330178E-2</v>
      </c>
      <c r="J184" s="14">
        <v>47.272728000000001</v>
      </c>
      <c r="K184" s="27">
        <v>0.20202020202020202</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155</v>
      </c>
      <c r="C185" s="27">
        <v>3.0439905734485469E-2</v>
      </c>
      <c r="D185" s="2">
        <v>47.878787878787797</v>
      </c>
      <c r="E185" s="2">
        <v>176</v>
      </c>
      <c r="F185" s="27">
        <v>3.2258064516129031E-2</v>
      </c>
      <c r="G185" s="14">
        <v>55.151515151515099</v>
      </c>
      <c r="H185" s="2">
        <v>209</v>
      </c>
      <c r="I185" s="27">
        <v>3.8041499817983257E-2</v>
      </c>
      <c r="J185" s="14">
        <v>55.151516000000001</v>
      </c>
      <c r="K185" s="27">
        <v>0.34838709677419355</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242</v>
      </c>
      <c r="C186" s="27">
        <v>4.7525530243519243E-2</v>
      </c>
      <c r="D186" s="2">
        <v>57.5757575757575</v>
      </c>
      <c r="E186" s="2">
        <v>244</v>
      </c>
      <c r="F186" s="27">
        <v>4.4721407624633433E-2</v>
      </c>
      <c r="G186" s="14">
        <v>66.6666666666666</v>
      </c>
      <c r="H186" s="2">
        <v>328</v>
      </c>
      <c r="I186" s="27">
        <v>5.9701492537313432E-2</v>
      </c>
      <c r="J186" s="14">
        <v>83.030304000000001</v>
      </c>
      <c r="K186" s="27">
        <v>0.35537190082644626</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419</v>
      </c>
      <c r="C187" s="27">
        <v>8.2285938727415547E-2</v>
      </c>
      <c r="D187" s="2">
        <v>63.030303030303003</v>
      </c>
      <c r="E187" s="2">
        <v>720</v>
      </c>
      <c r="F187" s="27">
        <v>0.13196480938416422</v>
      </c>
      <c r="G187" s="14">
        <v>112.121212121212</v>
      </c>
      <c r="H187" s="2">
        <v>570</v>
      </c>
      <c r="I187" s="27">
        <v>0.10374954495813615</v>
      </c>
      <c r="J187" s="14">
        <v>143.03030000000001</v>
      </c>
      <c r="K187" s="27">
        <v>0.36038186157517899</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3" t="s">
        <v>1803</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row>
    <row r="190" spans="1:31" x14ac:dyDescent="0.3">
      <c r="B190" s="212" t="s">
        <v>1720</v>
      </c>
      <c r="C190" s="212"/>
      <c r="D190" s="212" t="s">
        <v>1721</v>
      </c>
      <c r="E190" s="212" t="s">
        <v>1720</v>
      </c>
      <c r="F190" s="212"/>
      <c r="G190" s="212" t="s">
        <v>1721</v>
      </c>
      <c r="H190" s="212" t="s">
        <v>1720</v>
      </c>
      <c r="I190" s="212"/>
      <c r="J190" s="212" t="s">
        <v>1721</v>
      </c>
      <c r="K190" t="s">
        <v>188</v>
      </c>
      <c r="L190" s="212" t="s">
        <v>1720</v>
      </c>
      <c r="M190" s="212"/>
      <c r="N190" s="212" t="s">
        <v>1721</v>
      </c>
      <c r="O190" s="212" t="s">
        <v>1720</v>
      </c>
      <c r="P190" s="212"/>
      <c r="Q190" s="212" t="s">
        <v>1721</v>
      </c>
      <c r="R190" s="212" t="s">
        <v>1720</v>
      </c>
      <c r="S190" s="212"/>
      <c r="T190" s="212" t="s">
        <v>1721</v>
      </c>
      <c r="U190" t="s">
        <v>188</v>
      </c>
      <c r="V190" s="212" t="s">
        <v>1720</v>
      </c>
      <c r="W190" s="212"/>
      <c r="X190" s="212" t="s">
        <v>1721</v>
      </c>
      <c r="Y190" s="212" t="s">
        <v>1720</v>
      </c>
      <c r="Z190" s="212"/>
      <c r="AA190" s="212" t="s">
        <v>1721</v>
      </c>
      <c r="AB190" s="212" t="s">
        <v>1720</v>
      </c>
      <c r="AC190" s="212"/>
      <c r="AD190" s="212" t="s">
        <v>1721</v>
      </c>
      <c r="AE190" t="s">
        <v>188</v>
      </c>
    </row>
    <row r="191" spans="1:31" x14ac:dyDescent="0.3">
      <c r="A191" t="s">
        <v>190</v>
      </c>
      <c r="B191" s="2">
        <v>6173</v>
      </c>
      <c r="C191" s="27" t="s">
        <v>188</v>
      </c>
      <c r="D191" s="2">
        <v>146.666666666666</v>
      </c>
      <c r="E191" s="2">
        <v>6658</v>
      </c>
      <c r="F191" s="27" t="s">
        <v>188</v>
      </c>
      <c r="G191" s="14">
        <v>129.69696969696901</v>
      </c>
      <c r="H191" s="2">
        <v>7225</v>
      </c>
      <c r="I191" s="27" t="s">
        <v>188</v>
      </c>
      <c r="J191" s="14">
        <v>275.75756799999999</v>
      </c>
      <c r="K191" s="27">
        <v>0.17041956909120362</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1542</v>
      </c>
      <c r="C192" s="27">
        <v>0.24979750526486311</v>
      </c>
      <c r="D192" s="2">
        <v>100</v>
      </c>
      <c r="E192" s="2">
        <v>1664</v>
      </c>
      <c r="F192" s="27">
        <v>0.24992490237308501</v>
      </c>
      <c r="G192" s="14">
        <v>115.757575757575</v>
      </c>
      <c r="H192" s="2">
        <v>2022</v>
      </c>
      <c r="I192" s="27">
        <v>0.27986159169550173</v>
      </c>
      <c r="J192" s="14">
        <v>173.33332799999999</v>
      </c>
      <c r="K192" s="27">
        <v>0.31128404669260701</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452</v>
      </c>
      <c r="C193" s="27">
        <v>7.3222096225498134E-2</v>
      </c>
      <c r="D193" s="2">
        <v>69.696969696969703</v>
      </c>
      <c r="E193" s="2">
        <v>397</v>
      </c>
      <c r="F193" s="27">
        <v>5.9627515770501655E-2</v>
      </c>
      <c r="G193" s="14">
        <v>58.787878787878803</v>
      </c>
      <c r="H193" s="2">
        <v>862</v>
      </c>
      <c r="I193" s="27">
        <v>0.11930795847750865</v>
      </c>
      <c r="J193" s="14">
        <v>133.33332799999999</v>
      </c>
      <c r="K193" s="27">
        <v>0.90707964601769908</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1090</v>
      </c>
      <c r="C194" s="27">
        <v>0.17657540903936497</v>
      </c>
      <c r="D194" s="2">
        <v>83.030303030303003</v>
      </c>
      <c r="E194" s="2">
        <v>1267</v>
      </c>
      <c r="F194" s="27">
        <v>0.19029738660258336</v>
      </c>
      <c r="G194" s="14">
        <v>101.212121212121</v>
      </c>
      <c r="H194" s="2">
        <v>1160</v>
      </c>
      <c r="I194" s="27">
        <v>0.16055363321799307</v>
      </c>
      <c r="J194" s="14">
        <v>141.21212800000001</v>
      </c>
      <c r="K194" s="27">
        <v>6.4220183486238536E-2</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1033</v>
      </c>
      <c r="C195" s="27">
        <v>0.16734164911712296</v>
      </c>
      <c r="D195" s="2">
        <v>84.848484848484802</v>
      </c>
      <c r="E195" s="2">
        <v>1179</v>
      </c>
      <c r="F195" s="27">
        <v>0.17708020426554522</v>
      </c>
      <c r="G195" s="14">
        <v>91.515151515151501</v>
      </c>
      <c r="H195" s="2">
        <v>1110</v>
      </c>
      <c r="I195" s="27">
        <v>0.15363321799307958</v>
      </c>
      <c r="J195" s="14">
        <v>133.939392</v>
      </c>
      <c r="K195" s="27">
        <v>7.4540174249757993E-2</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57</v>
      </c>
      <c r="C196" s="27">
        <v>9.2337599222420217E-3</v>
      </c>
      <c r="D196" s="2">
        <v>27.272727272727199</v>
      </c>
      <c r="E196" s="2">
        <v>88</v>
      </c>
      <c r="F196" s="27">
        <v>1.321718233703815E-2</v>
      </c>
      <c r="G196" s="14">
        <v>36.363636363636303</v>
      </c>
      <c r="H196" s="2">
        <v>50</v>
      </c>
      <c r="I196" s="27">
        <v>6.920415224913495E-3</v>
      </c>
      <c r="J196" s="14">
        <v>26.060606</v>
      </c>
      <c r="K196" s="27">
        <v>-0.12280701754385964</v>
      </c>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4631</v>
      </c>
      <c r="C197" s="27">
        <v>0.75020249473513689</v>
      </c>
      <c r="D197" s="2">
        <v>132.12121212121201</v>
      </c>
      <c r="E197" s="2">
        <v>4994</v>
      </c>
      <c r="F197" s="27">
        <v>0.75007509762691504</v>
      </c>
      <c r="G197" s="14">
        <v>145.45454545454501</v>
      </c>
      <c r="H197" s="2">
        <v>5203</v>
      </c>
      <c r="I197" s="27">
        <v>0.72013840830449827</v>
      </c>
      <c r="J197" s="14">
        <v>229.090912</v>
      </c>
      <c r="K197" s="27">
        <v>0.12351543942992874</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321</v>
      </c>
      <c r="C198" s="27">
        <v>5.2000647983152438E-2</v>
      </c>
      <c r="D198" s="2">
        <v>65.454545454545396</v>
      </c>
      <c r="E198" s="2">
        <v>561</v>
      </c>
      <c r="F198" s="27">
        <v>8.4259537398618203E-2</v>
      </c>
      <c r="G198" s="14">
        <v>91.515151515151501</v>
      </c>
      <c r="H198" s="2">
        <v>734</v>
      </c>
      <c r="I198" s="27">
        <v>0.1015916955017301</v>
      </c>
      <c r="J198" s="14">
        <v>192.121216</v>
      </c>
      <c r="K198" s="27">
        <v>1.2866043613707165</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4310</v>
      </c>
      <c r="C199" s="27">
        <v>0.69820184675198449</v>
      </c>
      <c r="D199" s="2">
        <v>131.51515151515099</v>
      </c>
      <c r="E199" s="2">
        <v>4433</v>
      </c>
      <c r="F199" s="27">
        <v>0.6658155602282968</v>
      </c>
      <c r="G199" s="14">
        <v>134.54545454545399</v>
      </c>
      <c r="H199" s="2">
        <v>4469</v>
      </c>
      <c r="I199" s="27">
        <v>0.61854671280276818</v>
      </c>
      <c r="J199" s="14">
        <v>190.30302399999999</v>
      </c>
      <c r="K199" s="27">
        <v>3.6890951276102091E-2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4059</v>
      </c>
      <c r="C200" s="27">
        <v>0.65754090393649767</v>
      </c>
      <c r="D200" s="2">
        <v>130.90909090909</v>
      </c>
      <c r="E200" s="2">
        <v>4277</v>
      </c>
      <c r="F200" s="27">
        <v>0.64238510063082011</v>
      </c>
      <c r="G200" s="14">
        <v>147.272727272727</v>
      </c>
      <c r="H200" s="2">
        <v>4384</v>
      </c>
      <c r="I200" s="27">
        <v>0.60678200692041517</v>
      </c>
      <c r="J200" s="14">
        <v>189.69697600000001</v>
      </c>
      <c r="K200" s="27">
        <v>8.0068982508006897E-2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251</v>
      </c>
      <c r="C201" s="27">
        <v>4.0660942815486795E-2</v>
      </c>
      <c r="D201" s="2">
        <v>70.909090909090907</v>
      </c>
      <c r="E201" s="2">
        <v>156</v>
      </c>
      <c r="F201" s="27">
        <v>2.3430459597476718E-2</v>
      </c>
      <c r="G201" s="14">
        <v>57.5757575757575</v>
      </c>
      <c r="H201" s="2">
        <v>85</v>
      </c>
      <c r="I201" s="27">
        <v>1.1764705882352941E-2</v>
      </c>
      <c r="J201" s="14">
        <v>38.787880000000001</v>
      </c>
      <c r="K201" s="27">
        <v>-0.66135458167330674</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3" t="s">
        <v>1810</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row>
    <row r="204" spans="1:31" x14ac:dyDescent="0.3">
      <c r="B204" s="212" t="s">
        <v>1720</v>
      </c>
      <c r="C204" s="212"/>
      <c r="D204" s="212" t="s">
        <v>1721</v>
      </c>
      <c r="E204" s="212" t="s">
        <v>1720</v>
      </c>
      <c r="F204" s="212"/>
      <c r="G204" s="212" t="s">
        <v>1721</v>
      </c>
      <c r="H204" s="212" t="s">
        <v>1720</v>
      </c>
      <c r="I204" s="212"/>
      <c r="J204" s="212" t="s">
        <v>1721</v>
      </c>
      <c r="K204" t="s">
        <v>188</v>
      </c>
      <c r="L204" s="212" t="s">
        <v>1720</v>
      </c>
      <c r="M204" s="212"/>
      <c r="N204" s="212" t="s">
        <v>1721</v>
      </c>
      <c r="O204" s="212" t="s">
        <v>1720</v>
      </c>
      <c r="P204" s="212"/>
      <c r="Q204" s="212" t="s">
        <v>1721</v>
      </c>
      <c r="R204" s="212" t="s">
        <v>1720</v>
      </c>
      <c r="S204" s="212"/>
      <c r="T204" s="212" t="s">
        <v>1721</v>
      </c>
      <c r="U204" t="s">
        <v>188</v>
      </c>
      <c r="V204" s="212" t="s">
        <v>1720</v>
      </c>
      <c r="W204" s="212"/>
      <c r="X204" s="212" t="s">
        <v>1721</v>
      </c>
      <c r="Y204" s="212" t="s">
        <v>1720</v>
      </c>
      <c r="Z204" s="212"/>
      <c r="AA204" s="212" t="s">
        <v>1721</v>
      </c>
      <c r="AB204" s="212" t="s">
        <v>1720</v>
      </c>
      <c r="AC204" s="212"/>
      <c r="AD204" s="212" t="s">
        <v>1721</v>
      </c>
      <c r="AE204" t="s">
        <v>188</v>
      </c>
    </row>
    <row r="205" spans="1:31" x14ac:dyDescent="0.3">
      <c r="A205" t="s">
        <v>190</v>
      </c>
      <c r="B205" s="2">
        <v>1081</v>
      </c>
      <c r="C205" s="27" t="s">
        <v>188</v>
      </c>
      <c r="D205" s="2">
        <v>118.787878787878</v>
      </c>
      <c r="E205" s="2">
        <v>1202</v>
      </c>
      <c r="F205" s="27" t="s">
        <v>188</v>
      </c>
      <c r="G205" s="14">
        <v>126.666666666666</v>
      </c>
      <c r="H205" s="2">
        <v>1731</v>
      </c>
      <c r="I205" s="27" t="s">
        <v>188</v>
      </c>
      <c r="J205" s="14">
        <v>247.878784</v>
      </c>
      <c r="K205" s="27">
        <v>0.60129509713228491</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449</v>
      </c>
      <c r="C206" s="27">
        <v>0.41535615171137835</v>
      </c>
      <c r="D206" s="2">
        <v>78.181818181818201</v>
      </c>
      <c r="E206" s="2">
        <v>553</v>
      </c>
      <c r="F206" s="27">
        <v>0.46006655574043259</v>
      </c>
      <c r="G206" s="14">
        <v>103.636363636363</v>
      </c>
      <c r="H206" s="2">
        <v>741</v>
      </c>
      <c r="I206" s="27">
        <v>0.42807625649913345</v>
      </c>
      <c r="J206" s="14">
        <v>169.69697600000001</v>
      </c>
      <c r="K206" s="27">
        <v>0.65033407572383073</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320</v>
      </c>
      <c r="C207" s="27">
        <v>0.29602220166512488</v>
      </c>
      <c r="D207" s="2">
        <v>66.060606060606005</v>
      </c>
      <c r="E207" s="2">
        <v>363</v>
      </c>
      <c r="F207" s="27">
        <v>0.30199667221297838</v>
      </c>
      <c r="G207" s="14">
        <v>80.606060606060595</v>
      </c>
      <c r="H207" s="2">
        <v>706</v>
      </c>
      <c r="I207" s="27">
        <v>0.4078567302137493</v>
      </c>
      <c r="J207" s="14">
        <v>175.15152</v>
      </c>
      <c r="K207" s="27">
        <v>1.20625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185</v>
      </c>
      <c r="C208" s="27">
        <v>0.17113783533765031</v>
      </c>
      <c r="D208" s="2">
        <v>52.121212121212103</v>
      </c>
      <c r="E208" s="2">
        <v>271</v>
      </c>
      <c r="F208" s="27">
        <v>0.2254575707154742</v>
      </c>
      <c r="G208" s="14">
        <v>74.545454545454504</v>
      </c>
      <c r="H208" s="2">
        <v>504</v>
      </c>
      <c r="I208" s="27">
        <v>0.29116117850953205</v>
      </c>
      <c r="J208" s="14">
        <v>161.21212800000001</v>
      </c>
      <c r="K208" s="27">
        <v>1.7243243243243243</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135</v>
      </c>
      <c r="C209" s="27">
        <v>0.12488436632747456</v>
      </c>
      <c r="D209" s="2">
        <v>35.151515151515099</v>
      </c>
      <c r="E209" s="2">
        <v>92</v>
      </c>
      <c r="F209" s="27">
        <v>7.6539101497504161E-2</v>
      </c>
      <c r="G209" s="14">
        <v>26.6666666666666</v>
      </c>
      <c r="H209" s="2">
        <v>202</v>
      </c>
      <c r="I209" s="27">
        <v>0.11669555170421722</v>
      </c>
      <c r="J209" s="14">
        <v>58.787880000000001</v>
      </c>
      <c r="K209" s="27">
        <v>0.49629629629629629</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129</v>
      </c>
      <c r="C210" s="27">
        <v>0.11933395004625347</v>
      </c>
      <c r="D210" s="2">
        <v>49.090909090909101</v>
      </c>
      <c r="E210" s="2">
        <v>190</v>
      </c>
      <c r="F210" s="27">
        <v>0.15806988352745424</v>
      </c>
      <c r="G210" s="14">
        <v>66.6666666666666</v>
      </c>
      <c r="H210" s="2">
        <v>35</v>
      </c>
      <c r="I210" s="27">
        <v>2.0219526285384173E-2</v>
      </c>
      <c r="J210" s="14">
        <v>22.424242</v>
      </c>
      <c r="K210" s="27">
        <v>-0.72868217054263562</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129</v>
      </c>
      <c r="C211" s="27">
        <v>0.11933395004625347</v>
      </c>
      <c r="D211" s="2">
        <v>49.090909090909101</v>
      </c>
      <c r="E211" s="2">
        <v>144</v>
      </c>
      <c r="F211" s="27">
        <v>0.11980033277870217</v>
      </c>
      <c r="G211" s="14">
        <v>58.181818181818201</v>
      </c>
      <c r="H211" s="2">
        <v>35</v>
      </c>
      <c r="I211" s="27">
        <v>2.0219526285384173E-2</v>
      </c>
      <c r="J211" s="14">
        <v>22.424242</v>
      </c>
      <c r="K211" s="27">
        <v>-0.72868217054263562</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46</v>
      </c>
      <c r="F212" s="27">
        <v>3.8269550748752081E-2</v>
      </c>
      <c r="G212" s="14">
        <v>29.696969696969699</v>
      </c>
      <c r="H212" s="2">
        <v>0</v>
      </c>
      <c r="I212" s="27">
        <v>0</v>
      </c>
      <c r="J212" s="14">
        <v>15.151515</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632</v>
      </c>
      <c r="C213" s="27">
        <v>0.58464384828862159</v>
      </c>
      <c r="D213" s="2">
        <v>87.272727272727195</v>
      </c>
      <c r="E213" s="2">
        <v>649</v>
      </c>
      <c r="F213" s="27">
        <v>0.53993344425956735</v>
      </c>
      <c r="G213" s="14">
        <v>78.181818181818201</v>
      </c>
      <c r="H213" s="2">
        <v>990</v>
      </c>
      <c r="I213" s="27">
        <v>0.5719237435008665</v>
      </c>
      <c r="J213" s="14">
        <v>170.909088</v>
      </c>
      <c r="K213" s="27">
        <v>0.56645569620253167</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453</v>
      </c>
      <c r="C214" s="27">
        <v>0.41905642923219244</v>
      </c>
      <c r="D214" s="2">
        <v>70.909090909090907</v>
      </c>
      <c r="E214" s="2">
        <v>595</v>
      </c>
      <c r="F214" s="27">
        <v>0.49500831946755408</v>
      </c>
      <c r="G214" s="14">
        <v>75.757575757575694</v>
      </c>
      <c r="H214" s="2">
        <v>890</v>
      </c>
      <c r="I214" s="27">
        <v>0.51415366839976895</v>
      </c>
      <c r="J214" s="14">
        <v>162.42424</v>
      </c>
      <c r="K214" s="27">
        <v>0.96467991169977929</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136</v>
      </c>
      <c r="C215" s="27">
        <v>0.12580943570767808</v>
      </c>
      <c r="D215" s="2">
        <v>41.818181818181799</v>
      </c>
      <c r="E215" s="2">
        <v>290</v>
      </c>
      <c r="F215" s="27">
        <v>0.24126455906821964</v>
      </c>
      <c r="G215" s="14">
        <v>58.181818181818201</v>
      </c>
      <c r="H215" s="2">
        <v>230</v>
      </c>
      <c r="I215" s="27">
        <v>0.13287117273252455</v>
      </c>
      <c r="J215" s="14">
        <v>85.454544100000007</v>
      </c>
      <c r="K215" s="27">
        <v>0.69117647058823528</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317</v>
      </c>
      <c r="C216" s="27">
        <v>0.29324699352451433</v>
      </c>
      <c r="D216" s="2">
        <v>61.212121212121197</v>
      </c>
      <c r="E216" s="2">
        <v>305</v>
      </c>
      <c r="F216" s="27">
        <v>0.25374376039933444</v>
      </c>
      <c r="G216" s="14">
        <v>54.545454545454497</v>
      </c>
      <c r="H216" s="2">
        <v>660</v>
      </c>
      <c r="I216" s="27">
        <v>0.38128249566724437</v>
      </c>
      <c r="J216" s="14">
        <v>132.72728000000001</v>
      </c>
      <c r="K216" s="27">
        <v>1.0820189274447949</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179</v>
      </c>
      <c r="C217" s="27">
        <v>0.16558741905642924</v>
      </c>
      <c r="D217" s="2">
        <v>60</v>
      </c>
      <c r="E217" s="2">
        <v>54</v>
      </c>
      <c r="F217" s="27">
        <v>4.4925124792013313E-2</v>
      </c>
      <c r="G217" s="14">
        <v>25.4545454545454</v>
      </c>
      <c r="H217" s="2">
        <v>100</v>
      </c>
      <c r="I217" s="27">
        <v>5.7770075101097634E-2</v>
      </c>
      <c r="J217" s="14">
        <v>44.848483999999999</v>
      </c>
      <c r="K217" s="27">
        <v>-0.44134078212290501</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157</v>
      </c>
      <c r="C218" s="27">
        <v>0.14523589269195189</v>
      </c>
      <c r="D218" s="2">
        <v>58.787878787878803</v>
      </c>
      <c r="E218" s="2">
        <v>12</v>
      </c>
      <c r="F218" s="27">
        <v>9.9833610648918467E-3</v>
      </c>
      <c r="G218" s="14">
        <v>8.4848484848484809</v>
      </c>
      <c r="H218" s="2">
        <v>93</v>
      </c>
      <c r="I218" s="27">
        <v>5.3726169844020795E-2</v>
      </c>
      <c r="J218" s="14">
        <v>42.4242439</v>
      </c>
      <c r="K218" s="27">
        <v>-0.40764331210191085</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22</v>
      </c>
      <c r="C219" s="27">
        <v>2.0351526364477335E-2</v>
      </c>
      <c r="D219" s="2">
        <v>15.151515151515101</v>
      </c>
      <c r="E219" s="2">
        <v>42</v>
      </c>
      <c r="F219" s="27">
        <v>3.4941763727121461E-2</v>
      </c>
      <c r="G219" s="14">
        <v>23.636363636363601</v>
      </c>
      <c r="H219" s="2">
        <v>7</v>
      </c>
      <c r="I219" s="27">
        <v>4.0439052570768342E-3</v>
      </c>
      <c r="J219" s="14">
        <v>6.6666665099999998</v>
      </c>
      <c r="K219" s="27">
        <v>-0.68181818181818177</v>
      </c>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3" t="s">
        <v>1816</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row>
    <row r="222" spans="1:31" x14ac:dyDescent="0.3">
      <c r="B222" s="212" t="s">
        <v>1720</v>
      </c>
      <c r="C222" s="212"/>
      <c r="D222" s="212" t="s">
        <v>1721</v>
      </c>
      <c r="E222" s="212" t="s">
        <v>1720</v>
      </c>
      <c r="F222" s="212"/>
      <c r="G222" s="212" t="s">
        <v>1721</v>
      </c>
      <c r="H222" s="212" t="s">
        <v>1720</v>
      </c>
      <c r="I222" s="212"/>
      <c r="J222" s="212" t="s">
        <v>1721</v>
      </c>
      <c r="K222" t="s">
        <v>188</v>
      </c>
      <c r="L222" s="212" t="s">
        <v>1720</v>
      </c>
      <c r="M222" s="212"/>
      <c r="N222" s="212" t="s">
        <v>1721</v>
      </c>
      <c r="O222" s="212" t="s">
        <v>1720</v>
      </c>
      <c r="P222" s="212"/>
      <c r="Q222" s="212" t="s">
        <v>1721</v>
      </c>
      <c r="R222" s="212" t="s">
        <v>1720</v>
      </c>
      <c r="S222" s="212"/>
      <c r="T222" s="212" t="s">
        <v>1721</v>
      </c>
      <c r="U222" t="s">
        <v>188</v>
      </c>
      <c r="V222" s="212" t="s">
        <v>1720</v>
      </c>
      <c r="W222" s="212"/>
      <c r="X222" s="212" t="s">
        <v>1721</v>
      </c>
      <c r="Y222" s="212" t="s">
        <v>1720</v>
      </c>
      <c r="Z222" s="212"/>
      <c r="AA222" s="212" t="s">
        <v>1721</v>
      </c>
      <c r="AB222" s="212" t="s">
        <v>1720</v>
      </c>
      <c r="AC222" s="212"/>
      <c r="AD222" s="212" t="s">
        <v>1721</v>
      </c>
      <c r="AE222" t="s">
        <v>188</v>
      </c>
    </row>
    <row r="223" spans="1:31" x14ac:dyDescent="0.3">
      <c r="A223" t="s">
        <v>190</v>
      </c>
      <c r="B223" s="2">
        <v>6173</v>
      </c>
      <c r="C223" s="27" t="s">
        <v>188</v>
      </c>
      <c r="D223" s="2">
        <v>146.666666666666</v>
      </c>
      <c r="E223" s="2">
        <v>6658</v>
      </c>
      <c r="F223" s="27" t="s">
        <v>188</v>
      </c>
      <c r="G223" s="14">
        <v>129.69696969696901</v>
      </c>
      <c r="H223" s="2">
        <v>7225</v>
      </c>
      <c r="I223" s="27" t="s">
        <v>188</v>
      </c>
      <c r="J223" s="14">
        <v>275.75756799999999</v>
      </c>
      <c r="K223" s="27">
        <v>0.17041956909120362</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5092</v>
      </c>
      <c r="C224" s="27">
        <v>0.82488255305362057</v>
      </c>
      <c r="D224" s="2">
        <v>133.939393939393</v>
      </c>
      <c r="E224" s="2">
        <v>5456</v>
      </c>
      <c r="F224" s="27">
        <v>0.81946530489636527</v>
      </c>
      <c r="G224" s="14">
        <v>123.030303030303</v>
      </c>
      <c r="H224" s="2">
        <v>5494</v>
      </c>
      <c r="I224" s="27">
        <v>0.76041522491349478</v>
      </c>
      <c r="J224" s="14">
        <v>179.393936</v>
      </c>
      <c r="K224" s="27">
        <v>7.8947368421052627E-2</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1231</v>
      </c>
      <c r="C225" s="27">
        <v>0.19941681516280577</v>
      </c>
      <c r="D225" s="2">
        <v>120</v>
      </c>
      <c r="E225" s="2">
        <v>1180</v>
      </c>
      <c r="F225" s="27">
        <v>0.17723039951937519</v>
      </c>
      <c r="G225" s="14">
        <v>113.939393939393</v>
      </c>
      <c r="H225" s="2">
        <v>1575</v>
      </c>
      <c r="I225" s="27">
        <v>0.2179930795847751</v>
      </c>
      <c r="J225" s="14">
        <v>207.27271999999999</v>
      </c>
      <c r="K225" s="27">
        <v>0.27944760357432979</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1106</v>
      </c>
      <c r="C226" s="27">
        <v>0.17916734164911713</v>
      </c>
      <c r="D226" s="2">
        <v>117.575757575757</v>
      </c>
      <c r="E226" s="2">
        <v>1175</v>
      </c>
      <c r="F226" s="27">
        <v>0.17647942325022528</v>
      </c>
      <c r="G226" s="14">
        <v>140</v>
      </c>
      <c r="H226" s="2">
        <v>811</v>
      </c>
      <c r="I226" s="27">
        <v>0.11224913494809688</v>
      </c>
      <c r="J226" s="14">
        <v>140.606064</v>
      </c>
      <c r="K226" s="27">
        <v>-0.26672694394213381</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1029</v>
      </c>
      <c r="C227" s="27">
        <v>0.16669366596468491</v>
      </c>
      <c r="D227" s="2">
        <v>117.575757575757</v>
      </c>
      <c r="E227" s="2">
        <v>1466</v>
      </c>
      <c r="F227" s="27">
        <v>0.22018624211474919</v>
      </c>
      <c r="G227" s="14">
        <v>156.969696969696</v>
      </c>
      <c r="H227" s="2">
        <v>1208</v>
      </c>
      <c r="I227" s="27">
        <v>0.16719723183391003</v>
      </c>
      <c r="J227" s="14">
        <v>192.72728000000001</v>
      </c>
      <c r="K227" s="27">
        <v>0.17395529640427598</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948</v>
      </c>
      <c r="C228" s="27">
        <v>0.15357200712781469</v>
      </c>
      <c r="D228" s="2">
        <v>113.939393939393</v>
      </c>
      <c r="E228" s="2">
        <v>944</v>
      </c>
      <c r="F228" s="27">
        <v>0.14178431961550014</v>
      </c>
      <c r="G228" s="14">
        <v>124.84848484848401</v>
      </c>
      <c r="H228" s="2">
        <v>1170</v>
      </c>
      <c r="I228" s="27">
        <v>0.16193771626297579</v>
      </c>
      <c r="J228" s="14">
        <v>165.454544</v>
      </c>
      <c r="K228" s="27">
        <v>0.23417721518987342</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381</v>
      </c>
      <c r="C229" s="27">
        <v>6.1720395269722984E-2</v>
      </c>
      <c r="D229" s="2">
        <v>73.939393939393895</v>
      </c>
      <c r="E229" s="2">
        <v>452</v>
      </c>
      <c r="F229" s="27">
        <v>6.7888254731150496E-2</v>
      </c>
      <c r="G229" s="14">
        <v>86.060606060606005</v>
      </c>
      <c r="H229" s="2">
        <v>430</v>
      </c>
      <c r="I229" s="27">
        <v>5.9515570934256058E-2</v>
      </c>
      <c r="J229" s="14">
        <v>99.393936199999999</v>
      </c>
      <c r="K229" s="27">
        <v>0.12860892388451445</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397</v>
      </c>
      <c r="C230" s="27">
        <v>6.4312327879475134E-2</v>
      </c>
      <c r="D230" s="2">
        <v>75.757575757575694</v>
      </c>
      <c r="E230" s="2">
        <v>239</v>
      </c>
      <c r="F230" s="27">
        <v>3.5896665665364973E-2</v>
      </c>
      <c r="G230" s="14">
        <v>63.030303030303003</v>
      </c>
      <c r="H230" s="2">
        <v>300</v>
      </c>
      <c r="I230" s="27">
        <v>4.1522491349480967E-2</v>
      </c>
      <c r="J230" s="14">
        <v>72.727270000000004</v>
      </c>
      <c r="K230" s="27">
        <v>-0.24433249370277077</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1081</v>
      </c>
      <c r="C231" s="27">
        <v>0.1751174469463794</v>
      </c>
      <c r="D231" s="2">
        <v>118.787878787878</v>
      </c>
      <c r="E231" s="2">
        <v>1202</v>
      </c>
      <c r="F231" s="27">
        <v>0.18053469510363473</v>
      </c>
      <c r="G231" s="14">
        <v>126.666666666666</v>
      </c>
      <c r="H231" s="2">
        <v>1731</v>
      </c>
      <c r="I231" s="27">
        <v>0.23958477508650519</v>
      </c>
      <c r="J231" s="14">
        <v>247.878784</v>
      </c>
      <c r="K231" s="27">
        <v>0.60129509713228491</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773</v>
      </c>
      <c r="C232" s="27">
        <v>0.12522274420865057</v>
      </c>
      <c r="D232" s="2">
        <v>103.636363636363</v>
      </c>
      <c r="E232" s="2">
        <v>958</v>
      </c>
      <c r="F232" s="27">
        <v>0.14388705316911984</v>
      </c>
      <c r="G232" s="14">
        <v>103.636363636363</v>
      </c>
      <c r="H232" s="2">
        <v>1596</v>
      </c>
      <c r="I232" s="27">
        <v>0.22089965397923875</v>
      </c>
      <c r="J232" s="14">
        <v>243.03030000000001</v>
      </c>
      <c r="K232" s="27">
        <v>1.0646830530401035</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208</v>
      </c>
      <c r="C233" s="27">
        <v>3.3695123926777905E-2</v>
      </c>
      <c r="D233" s="2">
        <v>66.060606060606005</v>
      </c>
      <c r="E233" s="2">
        <v>161</v>
      </c>
      <c r="F233" s="27">
        <v>2.4181435866626615E-2</v>
      </c>
      <c r="G233" s="14">
        <v>49.090909090909101</v>
      </c>
      <c r="H233" s="2">
        <v>81</v>
      </c>
      <c r="I233" s="27">
        <v>1.1211072664359861E-2</v>
      </c>
      <c r="J233" s="14">
        <v>38.181820000000002</v>
      </c>
      <c r="K233" s="27">
        <v>-0.61057692307692313</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40</v>
      </c>
      <c r="C234" s="27">
        <v>6.4798315243803665E-3</v>
      </c>
      <c r="D234" s="2">
        <v>27.272727272727199</v>
      </c>
      <c r="E234" s="2">
        <v>64</v>
      </c>
      <c r="F234" s="27">
        <v>9.6124962451186544E-3</v>
      </c>
      <c r="G234" s="14">
        <v>46.060606060605998</v>
      </c>
      <c r="H234" s="2">
        <v>20</v>
      </c>
      <c r="I234" s="27">
        <v>2.7681660899653978E-3</v>
      </c>
      <c r="J234" s="14">
        <v>20</v>
      </c>
      <c r="K234" s="27">
        <v>-0.5</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19</v>
      </c>
      <c r="F235" s="27">
        <v>2.8537098227696006E-3</v>
      </c>
      <c r="G235" s="14">
        <v>17.5757575757575</v>
      </c>
      <c r="H235" s="2">
        <v>34</v>
      </c>
      <c r="I235" s="27">
        <v>4.7058823529411761E-3</v>
      </c>
      <c r="J235" s="14">
        <v>27.878788</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0</v>
      </c>
      <c r="C236" s="27">
        <v>0</v>
      </c>
      <c r="D236" s="2">
        <v>80</v>
      </c>
      <c r="E236" s="2">
        <v>0</v>
      </c>
      <c r="F236" s="27">
        <v>0</v>
      </c>
      <c r="G236" s="14">
        <v>13.3333333333333</v>
      </c>
      <c r="H236" s="2">
        <v>0</v>
      </c>
      <c r="I236" s="27">
        <v>0</v>
      </c>
      <c r="J236" s="14">
        <v>15.151515</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43</v>
      </c>
      <c r="C237" s="27">
        <v>6.9658188887088933E-3</v>
      </c>
      <c r="D237" s="2">
        <v>30.303030303030301</v>
      </c>
      <c r="E237" s="2">
        <v>0</v>
      </c>
      <c r="F237" s="27">
        <v>0</v>
      </c>
      <c r="G237" s="14">
        <v>13.3333333333333</v>
      </c>
      <c r="H237" s="2">
        <v>0</v>
      </c>
      <c r="I237" s="27">
        <v>0</v>
      </c>
      <c r="J237" s="14">
        <v>15.151515</v>
      </c>
      <c r="K237" s="27">
        <v>-1</v>
      </c>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17</v>
      </c>
      <c r="C238" s="27">
        <v>2.7539283978616556E-3</v>
      </c>
      <c r="D238" s="2">
        <v>13.3333333333333</v>
      </c>
      <c r="E238" s="2">
        <v>0</v>
      </c>
      <c r="F238" s="27">
        <v>0</v>
      </c>
      <c r="G238" s="14">
        <v>13.3333333333333</v>
      </c>
      <c r="H238" s="2">
        <v>0</v>
      </c>
      <c r="I238" s="27">
        <v>0</v>
      </c>
      <c r="J238" s="14">
        <v>15.151515</v>
      </c>
      <c r="K238" s="27">
        <v>-1</v>
      </c>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3" t="s">
        <v>1817</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row>
    <row r="241" spans="1:31" x14ac:dyDescent="0.3">
      <c r="B241" s="212" t="s">
        <v>1720</v>
      </c>
      <c r="C241" s="212"/>
      <c r="D241" s="212" t="s">
        <v>1721</v>
      </c>
      <c r="E241" s="212" t="s">
        <v>1720</v>
      </c>
      <c r="F241" s="212"/>
      <c r="G241" s="212" t="s">
        <v>1721</v>
      </c>
      <c r="H241" s="212" t="s">
        <v>1720</v>
      </c>
      <c r="I241" s="212"/>
      <c r="J241" s="212" t="s">
        <v>1721</v>
      </c>
      <c r="K241" t="s">
        <v>188</v>
      </c>
      <c r="L241" s="212" t="s">
        <v>1720</v>
      </c>
      <c r="M241" s="212"/>
      <c r="N241" s="212" t="s">
        <v>1721</v>
      </c>
      <c r="O241" s="212" t="s">
        <v>1720</v>
      </c>
      <c r="P241" s="212"/>
      <c r="Q241" s="212" t="s">
        <v>1721</v>
      </c>
      <c r="R241" s="212" t="s">
        <v>1720</v>
      </c>
      <c r="S241" s="212"/>
      <c r="T241" s="212" t="s">
        <v>1721</v>
      </c>
      <c r="U241" t="s">
        <v>188</v>
      </c>
      <c r="V241" s="212" t="s">
        <v>1720</v>
      </c>
      <c r="W241" s="212"/>
      <c r="X241" s="212" t="s">
        <v>1721</v>
      </c>
      <c r="Y241" s="212" t="s">
        <v>1720</v>
      </c>
      <c r="Z241" s="212"/>
      <c r="AA241" s="212" t="s">
        <v>1721</v>
      </c>
      <c r="AB241" s="212" t="s">
        <v>1720</v>
      </c>
      <c r="AC241" s="212"/>
      <c r="AD241" s="212" t="s">
        <v>1721</v>
      </c>
      <c r="AE241" t="s">
        <v>188</v>
      </c>
    </row>
    <row r="242" spans="1:31" x14ac:dyDescent="0.3">
      <c r="A242" t="s">
        <v>190</v>
      </c>
      <c r="B242" s="2">
        <v>22362</v>
      </c>
      <c r="C242" s="27" t="s">
        <v>188</v>
      </c>
      <c r="D242" s="2">
        <v>100</v>
      </c>
      <c r="E242" s="2">
        <v>23828</v>
      </c>
      <c r="F242" s="27" t="s">
        <v>188</v>
      </c>
      <c r="G242" s="14">
        <v>69.090909090909093</v>
      </c>
      <c r="H242" s="2">
        <v>24183</v>
      </c>
      <c r="I242" s="27" t="s">
        <v>188</v>
      </c>
      <c r="J242" s="14">
        <v>103.63636</v>
      </c>
      <c r="K242" s="27">
        <v>8.1432787764958409E-2</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4909</v>
      </c>
      <c r="C243" s="27">
        <v>0.21952419282711744</v>
      </c>
      <c r="D243" s="2">
        <v>581.21212121212102</v>
      </c>
      <c r="E243" s="2">
        <v>5793</v>
      </c>
      <c r="F243" s="27">
        <v>0.24311734094342791</v>
      </c>
      <c r="G243" s="14">
        <v>512.12121212121201</v>
      </c>
      <c r="H243" s="2">
        <v>5643</v>
      </c>
      <c r="I243" s="27">
        <v>0.23334573874209155</v>
      </c>
      <c r="J243" s="14">
        <v>665.45450000000005</v>
      </c>
      <c r="K243" s="27">
        <v>0.14952128743124873</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2409</v>
      </c>
      <c r="C244" s="27">
        <v>0.10772739468741616</v>
      </c>
      <c r="D244" s="2">
        <v>326.666666666666</v>
      </c>
      <c r="E244" s="2">
        <v>2670</v>
      </c>
      <c r="F244" s="27">
        <v>0.11205304683565553</v>
      </c>
      <c r="G244" s="14">
        <v>272.72727272727201</v>
      </c>
      <c r="H244" s="2">
        <v>2691</v>
      </c>
      <c r="I244" s="27">
        <v>0.11127651656122069</v>
      </c>
      <c r="J244" s="14">
        <v>355.75756799999999</v>
      </c>
      <c r="K244" s="27">
        <v>0.11706102117061021</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365</v>
      </c>
      <c r="C245" s="27">
        <v>1.6322332528396388E-2</v>
      </c>
      <c r="D245" s="2">
        <v>80.606060606060595</v>
      </c>
      <c r="E245" s="2">
        <v>398</v>
      </c>
      <c r="F245" s="27">
        <v>1.6703038442168878E-2</v>
      </c>
      <c r="G245" s="14">
        <v>81.818181818181799</v>
      </c>
      <c r="H245" s="2">
        <v>515</v>
      </c>
      <c r="I245" s="27">
        <v>2.1295951701608567E-2</v>
      </c>
      <c r="J245" s="14">
        <v>111.515152</v>
      </c>
      <c r="K245" s="27">
        <v>0.41095890410958902</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50</v>
      </c>
      <c r="C246" s="27">
        <v>2.2359359627940256E-3</v>
      </c>
      <c r="D246" s="2">
        <v>24.848484848484802</v>
      </c>
      <c r="E246" s="2">
        <v>120</v>
      </c>
      <c r="F246" s="27">
        <v>5.036091992613732E-3</v>
      </c>
      <c r="G246" s="14">
        <v>52.121212121212103</v>
      </c>
      <c r="H246" s="2">
        <v>44</v>
      </c>
      <c r="I246" s="27">
        <v>1.8194599512053923E-3</v>
      </c>
      <c r="J246" s="14">
        <v>34.5454559</v>
      </c>
      <c r="K246" s="27">
        <v>-0.12</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453</v>
      </c>
      <c r="C247" s="27">
        <v>2.025757982291387E-2</v>
      </c>
      <c r="D247" s="2">
        <v>116.969696969697</v>
      </c>
      <c r="E247" s="2">
        <v>337</v>
      </c>
      <c r="F247" s="27">
        <v>1.4143025012590229E-2</v>
      </c>
      <c r="G247" s="14">
        <v>104.84848484848401</v>
      </c>
      <c r="H247" s="2">
        <v>306</v>
      </c>
      <c r="I247" s="27">
        <v>1.2653516933382954E-2</v>
      </c>
      <c r="J247" s="14">
        <v>71.515150000000006</v>
      </c>
      <c r="K247" s="27">
        <v>-0.32450331125827814</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169</v>
      </c>
      <c r="C248" s="27">
        <v>7.5574635542438066E-3</v>
      </c>
      <c r="D248" s="2">
        <v>58.787878787878803</v>
      </c>
      <c r="E248" s="2">
        <v>75</v>
      </c>
      <c r="F248" s="27">
        <v>3.1475574953835823E-3</v>
      </c>
      <c r="G248" s="14">
        <v>33.939393939393902</v>
      </c>
      <c r="H248" s="2">
        <v>257</v>
      </c>
      <c r="I248" s="27">
        <v>1.0627300169540586E-2</v>
      </c>
      <c r="J248" s="14">
        <v>108.484848</v>
      </c>
      <c r="K248" s="27">
        <v>0.52071005917159763</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28</v>
      </c>
      <c r="C249" s="27">
        <v>1.2521241391646543E-3</v>
      </c>
      <c r="D249" s="2">
        <v>19.393939393939299</v>
      </c>
      <c r="E249" s="2">
        <v>92</v>
      </c>
      <c r="F249" s="27">
        <v>3.8610038610038611E-3</v>
      </c>
      <c r="G249" s="14">
        <v>33.3333333333333</v>
      </c>
      <c r="H249" s="2">
        <v>9</v>
      </c>
      <c r="I249" s="27">
        <v>3.7216226274655752E-4</v>
      </c>
      <c r="J249" s="14">
        <v>9.6969700000000003</v>
      </c>
      <c r="K249" s="27">
        <v>-0.6785714285714286</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179</v>
      </c>
      <c r="C250" s="27">
        <v>8.0046507468026114E-3</v>
      </c>
      <c r="D250" s="2">
        <v>60</v>
      </c>
      <c r="E250" s="2">
        <v>101</v>
      </c>
      <c r="F250" s="27">
        <v>4.2387107604498911E-3</v>
      </c>
      <c r="G250" s="14">
        <v>41.818181818181799</v>
      </c>
      <c r="H250" s="2">
        <v>189</v>
      </c>
      <c r="I250" s="27">
        <v>7.8154075176777079E-3</v>
      </c>
      <c r="J250" s="14">
        <v>106.060608</v>
      </c>
      <c r="K250" s="27">
        <v>5.5865921787709494E-2</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210</v>
      </c>
      <c r="C251" s="27">
        <v>9.390931043734908E-3</v>
      </c>
      <c r="D251" s="2">
        <v>68.484848484848399</v>
      </c>
      <c r="E251" s="2">
        <v>288</v>
      </c>
      <c r="F251" s="27">
        <v>1.2086620782272956E-2</v>
      </c>
      <c r="G251" s="14">
        <v>73.3333333333333</v>
      </c>
      <c r="H251" s="2">
        <v>278</v>
      </c>
      <c r="I251" s="27">
        <v>1.1495678782615888E-2</v>
      </c>
      <c r="J251" s="14">
        <v>115.757576</v>
      </c>
      <c r="K251" s="27">
        <v>0.32380952380952382</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433</v>
      </c>
      <c r="C252" s="27">
        <v>1.9363205437796262E-2</v>
      </c>
      <c r="D252" s="2">
        <v>106.06060606060601</v>
      </c>
      <c r="E252" s="2">
        <v>378</v>
      </c>
      <c r="F252" s="27">
        <v>1.5863689776733254E-2</v>
      </c>
      <c r="G252" s="14">
        <v>79.393939393939405</v>
      </c>
      <c r="H252" s="2">
        <v>304</v>
      </c>
      <c r="I252" s="27">
        <v>1.2570814208328165E-2</v>
      </c>
      <c r="J252" s="14">
        <v>126.666664</v>
      </c>
      <c r="K252" s="27">
        <v>-0.29792147806004621</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207</v>
      </c>
      <c r="C253" s="27">
        <v>9.2567748859672654E-3</v>
      </c>
      <c r="D253" s="2">
        <v>58.181818181818201</v>
      </c>
      <c r="E253" s="2">
        <v>373</v>
      </c>
      <c r="F253" s="27">
        <v>1.5653852610374351E-2</v>
      </c>
      <c r="G253" s="14">
        <v>99.393939393939405</v>
      </c>
      <c r="H253" s="2">
        <v>387</v>
      </c>
      <c r="I253" s="27">
        <v>1.6002977298101972E-2</v>
      </c>
      <c r="J253" s="14">
        <v>111.515152</v>
      </c>
      <c r="K253" s="27">
        <v>0.86956521739130432</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257</v>
      </c>
      <c r="C254" s="27">
        <v>1.1492710848761292E-2</v>
      </c>
      <c r="D254" s="2">
        <v>61.818181818181799</v>
      </c>
      <c r="E254" s="2">
        <v>141</v>
      </c>
      <c r="F254" s="27">
        <v>5.9174080913211346E-3</v>
      </c>
      <c r="G254" s="14">
        <v>56.969696969696898</v>
      </c>
      <c r="H254" s="2">
        <v>96</v>
      </c>
      <c r="I254" s="27">
        <v>3.9697308026299463E-3</v>
      </c>
      <c r="J254" s="14">
        <v>55.151516000000001</v>
      </c>
      <c r="K254" s="27">
        <v>-0.62645914396887159</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29</v>
      </c>
      <c r="C255" s="27">
        <v>1.2968428584205348E-3</v>
      </c>
      <c r="D255" s="2">
        <v>15.757575757575699</v>
      </c>
      <c r="E255" s="2">
        <v>233</v>
      </c>
      <c r="F255" s="27">
        <v>9.7784119523249956E-3</v>
      </c>
      <c r="G255" s="14">
        <v>56.969696969696898</v>
      </c>
      <c r="H255" s="2">
        <v>167</v>
      </c>
      <c r="I255" s="27">
        <v>6.9056775420750114E-3</v>
      </c>
      <c r="J255" s="14">
        <v>65.454544100000007</v>
      </c>
      <c r="K255" s="27">
        <v>4.7586206896551726</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0</v>
      </c>
      <c r="C256" s="27">
        <v>0</v>
      </c>
      <c r="D256" s="2">
        <v>80</v>
      </c>
      <c r="E256" s="2">
        <v>90</v>
      </c>
      <c r="F256" s="27">
        <v>3.777068994460299E-3</v>
      </c>
      <c r="G256" s="14">
        <v>39.393939393939398</v>
      </c>
      <c r="H256" s="2">
        <v>119</v>
      </c>
      <c r="I256" s="27">
        <v>4.9208121407600383E-3</v>
      </c>
      <c r="J256" s="14">
        <v>47.272728000000001</v>
      </c>
      <c r="K256" s="27"/>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29</v>
      </c>
      <c r="C257" s="27">
        <v>1.2968428584205348E-3</v>
      </c>
      <c r="D257" s="2">
        <v>15.757575757575699</v>
      </c>
      <c r="E257" s="2">
        <v>44</v>
      </c>
      <c r="F257" s="27">
        <v>1.8465670639583682E-3</v>
      </c>
      <c r="G257" s="14">
        <v>17.5757575757575</v>
      </c>
      <c r="H257" s="2">
        <v>20</v>
      </c>
      <c r="I257" s="27">
        <v>8.2702725054790559E-4</v>
      </c>
      <c r="J257" s="14">
        <v>16.363636</v>
      </c>
      <c r="K257" s="27">
        <v>-0.31034482758620691</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2500</v>
      </c>
      <c r="C258" s="27">
        <v>0.11179679813970128</v>
      </c>
      <c r="D258" s="2">
        <v>294.54545454545399</v>
      </c>
      <c r="E258" s="2">
        <v>3123</v>
      </c>
      <c r="F258" s="27">
        <v>0.13106429410777237</v>
      </c>
      <c r="G258" s="14">
        <v>310.90909090909003</v>
      </c>
      <c r="H258" s="2">
        <v>2952</v>
      </c>
      <c r="I258" s="27">
        <v>0.12206922218087086</v>
      </c>
      <c r="J258" s="14">
        <v>388.48486300000002</v>
      </c>
      <c r="K258" s="27">
        <v>0.18079999999999999</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395</v>
      </c>
      <c r="C259" s="27">
        <v>1.7663894106072803E-2</v>
      </c>
      <c r="D259" s="2">
        <v>90.303030303030297</v>
      </c>
      <c r="E259" s="2">
        <v>300</v>
      </c>
      <c r="F259" s="27">
        <v>1.2590229981534329E-2</v>
      </c>
      <c r="G259" s="14">
        <v>78.787878787878796</v>
      </c>
      <c r="H259" s="2">
        <v>261</v>
      </c>
      <c r="I259" s="27">
        <v>1.0792705619650168E-2</v>
      </c>
      <c r="J259" s="14">
        <v>76.969695999999999</v>
      </c>
      <c r="K259" s="27">
        <v>-0.3392405063291139</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18</v>
      </c>
      <c r="C260" s="27">
        <v>8.0493694660584917E-4</v>
      </c>
      <c r="D260" s="2">
        <v>16.969696969696901</v>
      </c>
      <c r="E260" s="2">
        <v>97</v>
      </c>
      <c r="F260" s="27">
        <v>4.0708410273627661E-3</v>
      </c>
      <c r="G260" s="14">
        <v>46.6666666666666</v>
      </c>
      <c r="H260" s="2">
        <v>82</v>
      </c>
      <c r="I260" s="27">
        <v>3.3908117272464129E-3</v>
      </c>
      <c r="J260" s="14">
        <v>37.5757561</v>
      </c>
      <c r="K260" s="27">
        <v>3.5555555555555554</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257</v>
      </c>
      <c r="C261" s="27">
        <v>1.1492710848761292E-2</v>
      </c>
      <c r="D261" s="2">
        <v>69.696969696969703</v>
      </c>
      <c r="E261" s="2">
        <v>543</v>
      </c>
      <c r="F261" s="27">
        <v>2.2788316266577135E-2</v>
      </c>
      <c r="G261" s="14">
        <v>116.363636363636</v>
      </c>
      <c r="H261" s="2">
        <v>339</v>
      </c>
      <c r="I261" s="27">
        <v>1.4018111896786999E-2</v>
      </c>
      <c r="J261" s="14">
        <v>87.272729999999996</v>
      </c>
      <c r="K261" s="27">
        <v>0.31906614785992216</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229</v>
      </c>
      <c r="C262" s="27">
        <v>1.0240586709596638E-2</v>
      </c>
      <c r="D262" s="2">
        <v>61.818181818181799</v>
      </c>
      <c r="E262" s="2">
        <v>181</v>
      </c>
      <c r="F262" s="27">
        <v>7.5961054221923788E-3</v>
      </c>
      <c r="G262" s="14">
        <v>52.727272727272698</v>
      </c>
      <c r="H262" s="2">
        <v>121</v>
      </c>
      <c r="I262" s="27">
        <v>5.0035148658148284E-3</v>
      </c>
      <c r="J262" s="14">
        <v>61.818179999999998</v>
      </c>
      <c r="K262" s="27">
        <v>-0.47161572052401746</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48</v>
      </c>
      <c r="C263" s="27">
        <v>2.1464985242822645E-3</v>
      </c>
      <c r="D263" s="2">
        <v>25.4545454545454</v>
      </c>
      <c r="E263" s="2">
        <v>64</v>
      </c>
      <c r="F263" s="27">
        <v>2.6859157293939902E-3</v>
      </c>
      <c r="G263" s="14">
        <v>44.848484848484802</v>
      </c>
      <c r="H263" s="2">
        <v>13</v>
      </c>
      <c r="I263" s="27">
        <v>5.3756771285613856E-4</v>
      </c>
      <c r="J263" s="14">
        <v>12.121212</v>
      </c>
      <c r="K263" s="27">
        <v>-0.72916666666666663</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98</v>
      </c>
      <c r="C264" s="27">
        <v>4.38243448707629E-3</v>
      </c>
      <c r="D264" s="2">
        <v>40</v>
      </c>
      <c r="E264" s="2">
        <v>94</v>
      </c>
      <c r="F264" s="27">
        <v>3.9449387275474236E-3</v>
      </c>
      <c r="G264" s="14">
        <v>38.787878787878697</v>
      </c>
      <c r="H264" s="2">
        <v>142</v>
      </c>
      <c r="I264" s="27">
        <v>5.8718934788901294E-3</v>
      </c>
      <c r="J264" s="14">
        <v>73.333335899999994</v>
      </c>
      <c r="K264" s="27">
        <v>0.44897959183673469</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199</v>
      </c>
      <c r="C265" s="27">
        <v>8.8990251319202227E-3</v>
      </c>
      <c r="D265" s="2">
        <v>60.606060606060602</v>
      </c>
      <c r="E265" s="2">
        <v>330</v>
      </c>
      <c r="F265" s="27">
        <v>1.3849252979687763E-2</v>
      </c>
      <c r="G265" s="14">
        <v>81.212121212121204</v>
      </c>
      <c r="H265" s="2">
        <v>314</v>
      </c>
      <c r="I265" s="27">
        <v>1.2984327833602117E-2</v>
      </c>
      <c r="J265" s="14">
        <v>89.090909999999994</v>
      </c>
      <c r="K265" s="27">
        <v>0.57788944723618085</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559</v>
      </c>
      <c r="C266" s="27">
        <v>2.4997764064037205E-2</v>
      </c>
      <c r="D266" s="2">
        <v>112.121212121212</v>
      </c>
      <c r="E266" s="2">
        <v>572</v>
      </c>
      <c r="F266" s="27">
        <v>2.4005371831458788E-2</v>
      </c>
      <c r="G266" s="14">
        <v>89.696969696969703</v>
      </c>
      <c r="H266" s="2">
        <v>463</v>
      </c>
      <c r="I266" s="27">
        <v>1.9145680850184015E-2</v>
      </c>
      <c r="J266" s="14">
        <v>103.030304</v>
      </c>
      <c r="K266" s="27">
        <v>-0.17173524150268335</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298</v>
      </c>
      <c r="C267" s="27">
        <v>1.3326178338252392E-2</v>
      </c>
      <c r="D267" s="2">
        <v>62.424242424242401</v>
      </c>
      <c r="E267" s="2">
        <v>366</v>
      </c>
      <c r="F267" s="27">
        <v>1.5360080577471881E-2</v>
      </c>
      <c r="G267" s="14">
        <v>83.030303030303003</v>
      </c>
      <c r="H267" s="2">
        <v>359</v>
      </c>
      <c r="I267" s="27">
        <v>1.4845139147334905E-2</v>
      </c>
      <c r="J267" s="14">
        <v>97.575760000000002</v>
      </c>
      <c r="K267" s="27">
        <v>0.20469798657718122</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180</v>
      </c>
      <c r="C268" s="27">
        <v>8.0493694660584928E-3</v>
      </c>
      <c r="D268" s="2">
        <v>55.151515151515099</v>
      </c>
      <c r="E268" s="2">
        <v>168</v>
      </c>
      <c r="F268" s="27">
        <v>7.0505287896592246E-3</v>
      </c>
      <c r="G268" s="14">
        <v>46.060606060605998</v>
      </c>
      <c r="H268" s="2">
        <v>234</v>
      </c>
      <c r="I268" s="27">
        <v>9.6762188314104946E-3</v>
      </c>
      <c r="J268" s="14">
        <v>88.484849999999994</v>
      </c>
      <c r="K268" s="27">
        <v>0.3</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119</v>
      </c>
      <c r="C269" s="27">
        <v>5.321527591449781E-3</v>
      </c>
      <c r="D269" s="2">
        <v>44.2424242424242</v>
      </c>
      <c r="E269" s="2">
        <v>147</v>
      </c>
      <c r="F269" s="27">
        <v>6.1692126909518212E-3</v>
      </c>
      <c r="G269" s="14">
        <v>48.484848484848399</v>
      </c>
      <c r="H269" s="2">
        <v>213</v>
      </c>
      <c r="I269" s="27">
        <v>8.8078402183351945E-3</v>
      </c>
      <c r="J269" s="14">
        <v>80</v>
      </c>
      <c r="K269" s="27">
        <v>0.78991596638655459</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29</v>
      </c>
      <c r="C270" s="27">
        <v>1.2968428584205348E-3</v>
      </c>
      <c r="D270" s="2">
        <v>16.363636363636299</v>
      </c>
      <c r="E270" s="2">
        <v>123</v>
      </c>
      <c r="F270" s="27">
        <v>5.1619942924290754E-3</v>
      </c>
      <c r="G270" s="14">
        <v>36.969696969696898</v>
      </c>
      <c r="H270" s="2">
        <v>294</v>
      </c>
      <c r="I270" s="27">
        <v>1.2157300583054212E-2</v>
      </c>
      <c r="J270" s="14">
        <v>101.21212</v>
      </c>
      <c r="K270" s="27">
        <v>9.137931034482758</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71</v>
      </c>
      <c r="C271" s="27">
        <v>3.1750290671675161E-3</v>
      </c>
      <c r="D271" s="2">
        <v>33.3333333333333</v>
      </c>
      <c r="E271" s="2">
        <v>138</v>
      </c>
      <c r="F271" s="27">
        <v>5.7915057915057912E-3</v>
      </c>
      <c r="G271" s="14">
        <v>40.606060606060602</v>
      </c>
      <c r="H271" s="2">
        <v>117</v>
      </c>
      <c r="I271" s="27">
        <v>4.8381094157052473E-3</v>
      </c>
      <c r="J271" s="14">
        <v>55.757576</v>
      </c>
      <c r="K271" s="27">
        <v>0.647887323943662</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17453</v>
      </c>
      <c r="C272" s="27">
        <v>0.78047580717288256</v>
      </c>
      <c r="D272" s="2">
        <v>584.24242424242402</v>
      </c>
      <c r="E272" s="2">
        <v>18035</v>
      </c>
      <c r="F272" s="27">
        <v>0.75688265905657215</v>
      </c>
      <c r="G272" s="14">
        <v>512.12121212121201</v>
      </c>
      <c r="H272" s="2">
        <v>18540</v>
      </c>
      <c r="I272" s="27">
        <v>0.76665426125790848</v>
      </c>
      <c r="J272" s="14">
        <v>660</v>
      </c>
      <c r="K272" s="27">
        <v>6.2281556179453391E-2</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8767</v>
      </c>
      <c r="C273" s="27">
        <v>0.39204901171630446</v>
      </c>
      <c r="D273" s="2">
        <v>334.54545454545399</v>
      </c>
      <c r="E273" s="2">
        <v>9028</v>
      </c>
      <c r="F273" s="27">
        <v>0.37888198757763975</v>
      </c>
      <c r="G273" s="14">
        <v>329.69696969696901</v>
      </c>
      <c r="H273" s="2">
        <v>9585</v>
      </c>
      <c r="I273" s="27">
        <v>0.39635280982508375</v>
      </c>
      <c r="J273" s="14">
        <v>443.03030000000001</v>
      </c>
      <c r="K273" s="27">
        <v>9.3304437093646636E-2</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647</v>
      </c>
      <c r="C274" s="27">
        <v>2.8933011358554691E-2</v>
      </c>
      <c r="D274" s="2">
        <v>91.515151515151501</v>
      </c>
      <c r="E274" s="2">
        <v>506</v>
      </c>
      <c r="F274" s="27">
        <v>2.1235521235521235E-2</v>
      </c>
      <c r="G274" s="14">
        <v>94.545454545454504</v>
      </c>
      <c r="H274" s="2">
        <v>388</v>
      </c>
      <c r="I274" s="27">
        <v>1.6044328660629367E-2</v>
      </c>
      <c r="J274" s="14">
        <v>121.818184</v>
      </c>
      <c r="K274" s="27">
        <v>-0.40030911901081917</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143</v>
      </c>
      <c r="C275" s="27">
        <v>6.3947768535909128E-3</v>
      </c>
      <c r="D275" s="2">
        <v>47.878787878787797</v>
      </c>
      <c r="E275" s="2">
        <v>124</v>
      </c>
      <c r="F275" s="27">
        <v>5.2039617257008562E-3</v>
      </c>
      <c r="G275" s="14">
        <v>45.454545454545404</v>
      </c>
      <c r="H275" s="2">
        <v>137</v>
      </c>
      <c r="I275" s="27">
        <v>5.6651366662531528E-3</v>
      </c>
      <c r="J275" s="14">
        <v>60.606059999999999</v>
      </c>
      <c r="K275" s="27">
        <v>-4.195804195804196E-2</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915</v>
      </c>
      <c r="C276" s="27">
        <v>4.0917628119130668E-2</v>
      </c>
      <c r="D276" s="2">
        <v>102.424242424242</v>
      </c>
      <c r="E276" s="2">
        <v>873</v>
      </c>
      <c r="F276" s="27">
        <v>3.6637569246264899E-2</v>
      </c>
      <c r="G276" s="14">
        <v>128.48484848484799</v>
      </c>
      <c r="H276" s="2">
        <v>755</v>
      </c>
      <c r="I276" s="27">
        <v>3.1220278708183436E-2</v>
      </c>
      <c r="J276" s="14">
        <v>131.515152</v>
      </c>
      <c r="K276" s="27">
        <v>-0.17486338797814208</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327</v>
      </c>
      <c r="C277" s="27">
        <v>1.4623021196672928E-2</v>
      </c>
      <c r="D277" s="2">
        <v>60.606060606060602</v>
      </c>
      <c r="E277" s="2">
        <v>375</v>
      </c>
      <c r="F277" s="27">
        <v>1.5737787476917911E-2</v>
      </c>
      <c r="G277" s="14">
        <v>81.212121212121204</v>
      </c>
      <c r="H277" s="2">
        <v>556</v>
      </c>
      <c r="I277" s="27">
        <v>2.2991357565231775E-2</v>
      </c>
      <c r="J277" s="14">
        <v>132.72728000000001</v>
      </c>
      <c r="K277" s="27">
        <v>0.70030581039755346</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236</v>
      </c>
      <c r="C278" s="27">
        <v>1.0553617744387801E-2</v>
      </c>
      <c r="D278" s="2">
        <v>59.393939393939398</v>
      </c>
      <c r="E278" s="2">
        <v>178</v>
      </c>
      <c r="F278" s="27">
        <v>7.4702031223770355E-3</v>
      </c>
      <c r="G278" s="14">
        <v>63.636363636363598</v>
      </c>
      <c r="H278" s="2">
        <v>212</v>
      </c>
      <c r="I278" s="27">
        <v>8.766488855807799E-3</v>
      </c>
      <c r="J278" s="14">
        <v>72.121215800000002</v>
      </c>
      <c r="K278" s="27">
        <v>-0.10169491525423729</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280</v>
      </c>
      <c r="C279" s="27">
        <v>1.2521241391646544E-2</v>
      </c>
      <c r="D279" s="2">
        <v>48.484848484848399</v>
      </c>
      <c r="E279" s="2">
        <v>333</v>
      </c>
      <c r="F279" s="27">
        <v>1.3975155279503106E-2</v>
      </c>
      <c r="G279" s="14">
        <v>73.3333333333333</v>
      </c>
      <c r="H279" s="2">
        <v>171</v>
      </c>
      <c r="I279" s="27">
        <v>7.0710829921845925E-3</v>
      </c>
      <c r="J279" s="14">
        <v>62.4242439</v>
      </c>
      <c r="K279" s="27">
        <v>-0.38928571428571429</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802</v>
      </c>
      <c r="C280" s="27">
        <v>3.5864412843216169E-2</v>
      </c>
      <c r="D280" s="2">
        <v>112.72727272727199</v>
      </c>
      <c r="E280" s="2">
        <v>1200</v>
      </c>
      <c r="F280" s="27">
        <v>5.0360919926137317E-2</v>
      </c>
      <c r="G280" s="14">
        <v>164.84848484848399</v>
      </c>
      <c r="H280" s="2">
        <v>1193</v>
      </c>
      <c r="I280" s="27">
        <v>4.9332175495182568E-2</v>
      </c>
      <c r="J280" s="14">
        <v>248.484848</v>
      </c>
      <c r="K280" s="27">
        <v>0.48753117206982544</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1556</v>
      </c>
      <c r="C281" s="27">
        <v>6.9582327162150071E-2</v>
      </c>
      <c r="D281" s="2">
        <v>147.87878787878699</v>
      </c>
      <c r="E281" s="2">
        <v>1287</v>
      </c>
      <c r="F281" s="27">
        <v>5.4012086620782274E-2</v>
      </c>
      <c r="G281" s="14">
        <v>173.939393939393</v>
      </c>
      <c r="H281" s="2">
        <v>1711</v>
      </c>
      <c r="I281" s="27">
        <v>7.0752181284373314E-2</v>
      </c>
      <c r="J281" s="14">
        <v>235.75756799999999</v>
      </c>
      <c r="K281" s="27">
        <v>9.9614395886889459E-2</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1274</v>
      </c>
      <c r="C282" s="27">
        <v>5.6971648331991774E-2</v>
      </c>
      <c r="D282" s="2">
        <v>120</v>
      </c>
      <c r="E282" s="2">
        <v>1408</v>
      </c>
      <c r="F282" s="27">
        <v>5.9090146046667784E-2</v>
      </c>
      <c r="G282" s="14">
        <v>158.78787878787799</v>
      </c>
      <c r="H282" s="2">
        <v>1377</v>
      </c>
      <c r="I282" s="27">
        <v>5.6940826200223296E-2</v>
      </c>
      <c r="J282" s="14">
        <v>191.515152</v>
      </c>
      <c r="K282" s="27">
        <v>8.0847723704866564E-2</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838</v>
      </c>
      <c r="C283" s="27">
        <v>3.7474286736427866E-2</v>
      </c>
      <c r="D283" s="2">
        <v>116.969696969697</v>
      </c>
      <c r="E283" s="2">
        <v>926</v>
      </c>
      <c r="F283" s="27">
        <v>3.8861843209669296E-2</v>
      </c>
      <c r="G283" s="14">
        <v>123.636363636363</v>
      </c>
      <c r="H283" s="2">
        <v>1405</v>
      </c>
      <c r="I283" s="27">
        <v>5.8098664350990363E-2</v>
      </c>
      <c r="J283" s="14">
        <v>240.606064</v>
      </c>
      <c r="K283" s="27">
        <v>0.6766109785202864</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836</v>
      </c>
      <c r="C284" s="27">
        <v>3.7384849297916106E-2</v>
      </c>
      <c r="D284" s="2">
        <v>103.030303030303</v>
      </c>
      <c r="E284" s="2">
        <v>889</v>
      </c>
      <c r="F284" s="27">
        <v>3.7309048178613399E-2</v>
      </c>
      <c r="G284" s="14">
        <v>115.151515151515</v>
      </c>
      <c r="H284" s="2">
        <v>886</v>
      </c>
      <c r="I284" s="27">
        <v>3.6637307199272218E-2</v>
      </c>
      <c r="J284" s="14">
        <v>148.484848</v>
      </c>
      <c r="K284" s="27">
        <v>5.9808612440191387E-2</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591</v>
      </c>
      <c r="C285" s="27">
        <v>2.6428763080225383E-2</v>
      </c>
      <c r="D285" s="2">
        <v>79.393939393939405</v>
      </c>
      <c r="E285" s="2">
        <v>554</v>
      </c>
      <c r="F285" s="27">
        <v>2.3249958032566728E-2</v>
      </c>
      <c r="G285" s="14">
        <v>60.606060606060602</v>
      </c>
      <c r="H285" s="2">
        <v>422</v>
      </c>
      <c r="I285" s="27">
        <v>1.7450274986560807E-2</v>
      </c>
      <c r="J285" s="14">
        <v>81.818183899999994</v>
      </c>
      <c r="K285" s="27">
        <v>-0.2859560067681895</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322</v>
      </c>
      <c r="C286" s="27">
        <v>1.4399427600393524E-2</v>
      </c>
      <c r="D286" s="2">
        <v>55.757575757575701</v>
      </c>
      <c r="E286" s="2">
        <v>375</v>
      </c>
      <c r="F286" s="27">
        <v>1.5737787476917911E-2</v>
      </c>
      <c r="G286" s="14">
        <v>63.636363636363598</v>
      </c>
      <c r="H286" s="2">
        <v>372</v>
      </c>
      <c r="I286" s="27">
        <v>1.5382706860191043E-2</v>
      </c>
      <c r="J286" s="14">
        <v>83.636359999999996</v>
      </c>
      <c r="K286" s="27">
        <v>0.15527950310559005</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8686</v>
      </c>
      <c r="C287" s="27">
        <v>0.3884267954565781</v>
      </c>
      <c r="D287" s="2">
        <v>335.75757575757501</v>
      </c>
      <c r="E287" s="2">
        <v>9007</v>
      </c>
      <c r="F287" s="27">
        <v>0.37800067147893235</v>
      </c>
      <c r="G287" s="14">
        <v>373.93939393939303</v>
      </c>
      <c r="H287" s="2">
        <v>8955</v>
      </c>
      <c r="I287" s="27">
        <v>0.37030145143282472</v>
      </c>
      <c r="J287" s="14">
        <v>442.42425500000002</v>
      </c>
      <c r="K287" s="27">
        <v>3.0969376007368179E-2</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822</v>
      </c>
      <c r="C288" s="27">
        <v>3.6758787228333784E-2</v>
      </c>
      <c r="D288" s="2">
        <v>122.424242424242</v>
      </c>
      <c r="E288" s="2">
        <v>703</v>
      </c>
      <c r="F288" s="27">
        <v>2.9503105590062112E-2</v>
      </c>
      <c r="G288" s="14">
        <v>105.454545454545</v>
      </c>
      <c r="H288" s="2">
        <v>448</v>
      </c>
      <c r="I288" s="27">
        <v>1.8525410412273083E-2</v>
      </c>
      <c r="J288" s="14">
        <v>99.393936199999999</v>
      </c>
      <c r="K288" s="27">
        <v>-0.45498783454987834</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214</v>
      </c>
      <c r="C289" s="27">
        <v>9.5698059207584302E-3</v>
      </c>
      <c r="D289" s="2">
        <v>53.3333333333333</v>
      </c>
      <c r="E289" s="2">
        <v>95</v>
      </c>
      <c r="F289" s="27">
        <v>3.9869061608192044E-3</v>
      </c>
      <c r="G289" s="14">
        <v>35.151515151515099</v>
      </c>
      <c r="H289" s="2">
        <v>84</v>
      </c>
      <c r="I289" s="27">
        <v>3.4735144523012035E-3</v>
      </c>
      <c r="J289" s="14">
        <v>38.181820000000002</v>
      </c>
      <c r="K289" s="27">
        <v>-0.60747663551401865</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987</v>
      </c>
      <c r="C290" s="27">
        <v>4.4137375905554062E-2</v>
      </c>
      <c r="D290" s="2">
        <v>109.69696969696901</v>
      </c>
      <c r="E290" s="2">
        <v>749</v>
      </c>
      <c r="F290" s="27">
        <v>3.1433607520564046E-2</v>
      </c>
      <c r="G290" s="14">
        <v>124.24242424242399</v>
      </c>
      <c r="H290" s="2">
        <v>951</v>
      </c>
      <c r="I290" s="27">
        <v>3.9325145763552907E-2</v>
      </c>
      <c r="J290" s="14">
        <v>216.96969999999999</v>
      </c>
      <c r="K290" s="27">
        <v>-3.64741641337386E-2</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343</v>
      </c>
      <c r="C291" s="27">
        <v>1.5338520704767015E-2</v>
      </c>
      <c r="D291" s="2">
        <v>76.969696969696898</v>
      </c>
      <c r="E291" s="2">
        <v>448</v>
      </c>
      <c r="F291" s="27">
        <v>1.8801410105757931E-2</v>
      </c>
      <c r="G291" s="14">
        <v>83.636363636363598</v>
      </c>
      <c r="H291" s="2">
        <v>458</v>
      </c>
      <c r="I291" s="27">
        <v>1.8938924037547038E-2</v>
      </c>
      <c r="J291" s="14">
        <v>92.121215800000002</v>
      </c>
      <c r="K291" s="27">
        <v>0.33527696793002915</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88</v>
      </c>
      <c r="C292" s="27">
        <v>3.9352472945174853E-3</v>
      </c>
      <c r="D292" s="2">
        <v>32.727272727272698</v>
      </c>
      <c r="E292" s="2">
        <v>101</v>
      </c>
      <c r="F292" s="27">
        <v>4.2387107604498911E-3</v>
      </c>
      <c r="G292" s="14">
        <v>47.272727272727202</v>
      </c>
      <c r="H292" s="2">
        <v>140</v>
      </c>
      <c r="I292" s="27">
        <v>5.7891907538353393E-3</v>
      </c>
      <c r="J292" s="14">
        <v>50.9090919</v>
      </c>
      <c r="K292" s="27">
        <v>0.59090909090909094</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227</v>
      </c>
      <c r="C293" s="27">
        <v>1.0151149271084877E-2</v>
      </c>
      <c r="D293" s="2">
        <v>52.121212121212103</v>
      </c>
      <c r="E293" s="2">
        <v>257</v>
      </c>
      <c r="F293" s="27">
        <v>1.0785630350847742E-2</v>
      </c>
      <c r="G293" s="14">
        <v>61.212121212121197</v>
      </c>
      <c r="H293" s="2">
        <v>397</v>
      </c>
      <c r="I293" s="27">
        <v>1.6416490923375927E-2</v>
      </c>
      <c r="J293" s="14">
        <v>153.939392</v>
      </c>
      <c r="K293" s="27">
        <v>0.74889867841409696</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731</v>
      </c>
      <c r="C294" s="27">
        <v>3.2689383776048651E-2</v>
      </c>
      <c r="D294" s="2">
        <v>100.60606060606</v>
      </c>
      <c r="E294" s="2">
        <v>1064</v>
      </c>
      <c r="F294" s="27">
        <v>4.465334900117509E-2</v>
      </c>
      <c r="G294" s="14">
        <v>154.54545454545399</v>
      </c>
      <c r="H294" s="2">
        <v>838</v>
      </c>
      <c r="I294" s="27">
        <v>3.4652441797957241E-2</v>
      </c>
      <c r="J294" s="14">
        <v>192.72728000000001</v>
      </c>
      <c r="K294" s="27">
        <v>0.146374829001368</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1343</v>
      </c>
      <c r="C295" s="27">
        <v>6.0057239960647525E-2</v>
      </c>
      <c r="D295" s="2">
        <v>122.424242424242</v>
      </c>
      <c r="E295" s="2">
        <v>1379</v>
      </c>
      <c r="F295" s="27">
        <v>5.7873090481786134E-2</v>
      </c>
      <c r="G295" s="14">
        <v>180.60606060606</v>
      </c>
      <c r="H295" s="2">
        <v>1146</v>
      </c>
      <c r="I295" s="27">
        <v>4.738866145639499E-2</v>
      </c>
      <c r="J295" s="14">
        <v>230.909088</v>
      </c>
      <c r="K295" s="27">
        <v>-0.14668652271034996</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1148</v>
      </c>
      <c r="C296" s="27">
        <v>5.1337089705750828E-2</v>
      </c>
      <c r="D296" s="2">
        <v>90.909090909090907</v>
      </c>
      <c r="E296" s="2">
        <v>1036</v>
      </c>
      <c r="F296" s="27">
        <v>4.3478260869565216E-2</v>
      </c>
      <c r="G296" s="14">
        <v>112.72727272727199</v>
      </c>
      <c r="H296" s="2">
        <v>1265</v>
      </c>
      <c r="I296" s="27">
        <v>5.2309473597155029E-2</v>
      </c>
      <c r="J296" s="14">
        <v>167.878784</v>
      </c>
      <c r="K296" s="27">
        <v>0.1019163763066202</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883</v>
      </c>
      <c r="C297" s="27">
        <v>3.948662910294249E-2</v>
      </c>
      <c r="D297" s="2">
        <v>95.151515151515099</v>
      </c>
      <c r="E297" s="2">
        <v>986</v>
      </c>
      <c r="F297" s="27">
        <v>4.1379889205976163E-2</v>
      </c>
      <c r="G297" s="14">
        <v>107.87878787878699</v>
      </c>
      <c r="H297" s="2">
        <v>1105</v>
      </c>
      <c r="I297" s="27">
        <v>4.5693255592771785E-2</v>
      </c>
      <c r="J297" s="14">
        <v>153.33332799999999</v>
      </c>
      <c r="K297" s="27">
        <v>0.25141562853907135</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864</v>
      </c>
      <c r="C298" s="27">
        <v>3.8636973437080759E-2</v>
      </c>
      <c r="D298" s="2">
        <v>97.575757575757606</v>
      </c>
      <c r="E298" s="2">
        <v>998</v>
      </c>
      <c r="F298" s="27">
        <v>4.1883498405237536E-2</v>
      </c>
      <c r="G298" s="14">
        <v>121.818181818181</v>
      </c>
      <c r="H298" s="2">
        <v>860</v>
      </c>
      <c r="I298" s="27">
        <v>3.5562171773559942E-2</v>
      </c>
      <c r="J298" s="14">
        <v>152.121216</v>
      </c>
      <c r="K298" s="27">
        <v>-4.6296296296296294E-3</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596</v>
      </c>
      <c r="C299" s="27">
        <v>2.6652356676504785E-2</v>
      </c>
      <c r="D299" s="2">
        <v>83.030303030303003</v>
      </c>
      <c r="E299" s="2">
        <v>749</v>
      </c>
      <c r="F299" s="27">
        <v>3.1433607520564046E-2</v>
      </c>
      <c r="G299" s="14">
        <v>90.909090909090907</v>
      </c>
      <c r="H299" s="2">
        <v>723</v>
      </c>
      <c r="I299" s="27">
        <v>2.9897035107306787E-2</v>
      </c>
      <c r="J299" s="14">
        <v>111.515152</v>
      </c>
      <c r="K299" s="27">
        <v>0.21308724832214765</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440</v>
      </c>
      <c r="C300" s="27">
        <v>1.9676236472587424E-2</v>
      </c>
      <c r="D300" s="2">
        <v>69.090909090909093</v>
      </c>
      <c r="E300" s="2">
        <v>442</v>
      </c>
      <c r="F300" s="27">
        <v>1.8549605506127245E-2</v>
      </c>
      <c r="G300" s="14">
        <v>74.545454545454504</v>
      </c>
      <c r="H300" s="2">
        <v>540</v>
      </c>
      <c r="I300" s="27">
        <v>2.2329735764793451E-2</v>
      </c>
      <c r="J300" s="14">
        <v>87.878784199999998</v>
      </c>
      <c r="K300" s="27">
        <v>0.22727272727272727</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3" t="s">
        <v>1835</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row>
    <row r="303" spans="1:31" x14ac:dyDescent="0.3">
      <c r="B303" s="212" t="s">
        <v>1720</v>
      </c>
      <c r="C303" s="212"/>
      <c r="D303" s="212" t="s">
        <v>1721</v>
      </c>
      <c r="E303" s="212" t="s">
        <v>1720</v>
      </c>
      <c r="F303" s="212"/>
      <c r="G303" s="212" t="s">
        <v>1721</v>
      </c>
      <c r="H303" s="212" t="s">
        <v>1720</v>
      </c>
      <c r="I303" s="212"/>
      <c r="J303" s="212" t="s">
        <v>1721</v>
      </c>
      <c r="K303" t="s">
        <v>188</v>
      </c>
      <c r="L303" s="212" t="s">
        <v>1720</v>
      </c>
      <c r="M303" s="212"/>
      <c r="N303" s="212" t="s">
        <v>1721</v>
      </c>
      <c r="O303" s="212" t="s">
        <v>1720</v>
      </c>
      <c r="P303" s="212"/>
      <c r="Q303" s="212" t="s">
        <v>1721</v>
      </c>
      <c r="R303" s="212" t="s">
        <v>1720</v>
      </c>
      <c r="S303" s="212"/>
      <c r="T303" s="212" t="s">
        <v>1721</v>
      </c>
      <c r="U303" t="s">
        <v>188</v>
      </c>
      <c r="V303" s="212" t="s">
        <v>1720</v>
      </c>
      <c r="W303" s="212"/>
      <c r="X303" s="212" t="s">
        <v>1721</v>
      </c>
      <c r="Y303" s="212" t="s">
        <v>1720</v>
      </c>
      <c r="Z303" s="212"/>
      <c r="AA303" s="212" t="s">
        <v>1721</v>
      </c>
      <c r="AB303" s="212" t="s">
        <v>1720</v>
      </c>
      <c r="AC303" s="212"/>
      <c r="AD303" s="212" t="s">
        <v>1721</v>
      </c>
      <c r="AE303" t="s">
        <v>188</v>
      </c>
    </row>
    <row r="304" spans="1:31" x14ac:dyDescent="0.3">
      <c r="A304" t="s">
        <v>190</v>
      </c>
      <c r="B304" s="2">
        <v>5092</v>
      </c>
      <c r="C304" s="27" t="s">
        <v>188</v>
      </c>
      <c r="D304" s="2">
        <v>133.939393939393</v>
      </c>
      <c r="E304" s="2">
        <v>5456</v>
      </c>
      <c r="F304" s="27" t="s">
        <v>188</v>
      </c>
      <c r="G304" s="14">
        <v>123.030303030303</v>
      </c>
      <c r="H304" s="2">
        <v>5494</v>
      </c>
      <c r="I304" s="27" t="s">
        <v>188</v>
      </c>
      <c r="J304" s="14">
        <v>179.393936</v>
      </c>
      <c r="K304" s="27">
        <v>7.8947368421052627E-2</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994</v>
      </c>
      <c r="C305" s="27">
        <v>0.19520816967792615</v>
      </c>
      <c r="D305" s="2">
        <v>112.121212121212</v>
      </c>
      <c r="E305" s="2">
        <v>1208</v>
      </c>
      <c r="F305" s="27">
        <v>0.22140762463343108</v>
      </c>
      <c r="G305" s="14">
        <v>119.39393939393899</v>
      </c>
      <c r="H305" s="2">
        <v>1006</v>
      </c>
      <c r="I305" s="27">
        <v>0.18310884601383326</v>
      </c>
      <c r="J305" s="14">
        <v>144.24243200000001</v>
      </c>
      <c r="K305" s="27">
        <v>1.2072434607645875E-2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464</v>
      </c>
      <c r="C306" s="27">
        <v>9.1123330714846823E-2</v>
      </c>
      <c r="D306" s="2">
        <v>85.454545454545396</v>
      </c>
      <c r="E306" s="2">
        <v>509</v>
      </c>
      <c r="F306" s="27">
        <v>9.3291788856304986E-2</v>
      </c>
      <c r="G306" s="14">
        <v>102.424242424242</v>
      </c>
      <c r="H306" s="2">
        <v>495</v>
      </c>
      <c r="I306" s="27">
        <v>9.0098289042591914E-2</v>
      </c>
      <c r="J306" s="14">
        <v>115.757576</v>
      </c>
      <c r="K306" s="27">
        <v>6.6810344827586202E-2</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393</v>
      </c>
      <c r="C307" s="27">
        <v>7.7179890023566372E-2</v>
      </c>
      <c r="D307" s="2">
        <v>79.393939393939405</v>
      </c>
      <c r="E307" s="2">
        <v>424</v>
      </c>
      <c r="F307" s="27">
        <v>7.7712609970674487E-2</v>
      </c>
      <c r="G307" s="14">
        <v>98.787878787878796</v>
      </c>
      <c r="H307" s="2">
        <v>364</v>
      </c>
      <c r="I307" s="27">
        <v>6.6254095376774666E-2</v>
      </c>
      <c r="J307" s="14">
        <v>100.606064</v>
      </c>
      <c r="K307" s="27">
        <v>-7.3791348600508899E-2</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18</v>
      </c>
      <c r="C308" s="27">
        <v>3.5349567949725059E-3</v>
      </c>
      <c r="D308" s="2">
        <v>16.969696969696901</v>
      </c>
      <c r="E308" s="2">
        <v>36</v>
      </c>
      <c r="F308" s="27">
        <v>6.5982404692082114E-3</v>
      </c>
      <c r="G308" s="14">
        <v>24.848484848484802</v>
      </c>
      <c r="H308" s="2">
        <v>11</v>
      </c>
      <c r="I308" s="27">
        <v>2.002184200946487E-3</v>
      </c>
      <c r="J308" s="14">
        <v>11.515152</v>
      </c>
      <c r="K308" s="27">
        <v>-0.3888888888888889</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260</v>
      </c>
      <c r="C309" s="27">
        <v>5.1060487038491753E-2</v>
      </c>
      <c r="D309" s="2">
        <v>71.515151515151501</v>
      </c>
      <c r="E309" s="2">
        <v>177</v>
      </c>
      <c r="F309" s="27">
        <v>3.2441348973607037E-2</v>
      </c>
      <c r="G309" s="14">
        <v>69.090909090909093</v>
      </c>
      <c r="H309" s="2">
        <v>245</v>
      </c>
      <c r="I309" s="27">
        <v>4.4594102657444484E-2</v>
      </c>
      <c r="J309" s="14">
        <v>82.424239999999998</v>
      </c>
      <c r="K309" s="27">
        <v>-5.7692307692307696E-2</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115</v>
      </c>
      <c r="C310" s="27">
        <v>2.2584446190102123E-2</v>
      </c>
      <c r="D310" s="2">
        <v>35.757575757575701</v>
      </c>
      <c r="E310" s="2">
        <v>211</v>
      </c>
      <c r="F310" s="27">
        <v>3.8673020527859238E-2</v>
      </c>
      <c r="G310" s="14">
        <v>70.303030303030297</v>
      </c>
      <c r="H310" s="2">
        <v>108</v>
      </c>
      <c r="I310" s="27">
        <v>1.9657808518383692E-2</v>
      </c>
      <c r="J310" s="14">
        <v>56.363636</v>
      </c>
      <c r="K310" s="27">
        <v>-6.0869565217391307E-2</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71</v>
      </c>
      <c r="C311" s="27">
        <v>1.3943440691280441E-2</v>
      </c>
      <c r="D311" s="2">
        <v>29.696969696969699</v>
      </c>
      <c r="E311" s="2">
        <v>85</v>
      </c>
      <c r="F311" s="27">
        <v>1.5579178885630499E-2</v>
      </c>
      <c r="G311" s="14">
        <v>38.181818181818102</v>
      </c>
      <c r="H311" s="2">
        <v>131</v>
      </c>
      <c r="I311" s="27">
        <v>2.3844193665817255E-2</v>
      </c>
      <c r="J311" s="14">
        <v>68.484849999999994</v>
      </c>
      <c r="K311" s="27">
        <v>0.84507042253521125</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530</v>
      </c>
      <c r="C312" s="27">
        <v>0.10408483896307934</v>
      </c>
      <c r="D312" s="2">
        <v>85.454545454545396</v>
      </c>
      <c r="E312" s="2">
        <v>699</v>
      </c>
      <c r="F312" s="27">
        <v>0.1281158357771261</v>
      </c>
      <c r="G312" s="14">
        <v>106.06060606060601</v>
      </c>
      <c r="H312" s="2">
        <v>511</v>
      </c>
      <c r="I312" s="27">
        <v>9.3010556971241359E-2</v>
      </c>
      <c r="J312" s="14">
        <v>107.272728</v>
      </c>
      <c r="K312" s="27">
        <v>-3.5849056603773584E-2</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107</v>
      </c>
      <c r="C313" s="27">
        <v>2.1013354281225451E-2</v>
      </c>
      <c r="D313" s="2">
        <v>41.818181818181799</v>
      </c>
      <c r="E313" s="2">
        <v>240</v>
      </c>
      <c r="F313" s="27">
        <v>4.398826979472141E-2</v>
      </c>
      <c r="G313" s="14">
        <v>73.3333333333333</v>
      </c>
      <c r="H313" s="2">
        <v>92</v>
      </c>
      <c r="I313" s="27">
        <v>1.6745540589734254E-2</v>
      </c>
      <c r="J313" s="14">
        <v>46.060607900000001</v>
      </c>
      <c r="K313" s="27">
        <v>-0.14018691588785046</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107</v>
      </c>
      <c r="C314" s="27">
        <v>2.1013354281225451E-2</v>
      </c>
      <c r="D314" s="2">
        <v>41.818181818181799</v>
      </c>
      <c r="E314" s="2">
        <v>212</v>
      </c>
      <c r="F314" s="27">
        <v>3.8856304985337244E-2</v>
      </c>
      <c r="G314" s="14">
        <v>64.242424242424207</v>
      </c>
      <c r="H314" s="2">
        <v>69</v>
      </c>
      <c r="I314" s="27">
        <v>1.2559155442300692E-2</v>
      </c>
      <c r="J314" s="14">
        <v>40</v>
      </c>
      <c r="K314" s="27">
        <v>-0.35514018691588783</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45</v>
      </c>
      <c r="C315" s="27">
        <v>8.8373919874312652E-3</v>
      </c>
      <c r="D315" s="2">
        <v>28.484848484848399</v>
      </c>
      <c r="E315" s="2">
        <v>57</v>
      </c>
      <c r="F315" s="27">
        <v>1.0447214076246334E-2</v>
      </c>
      <c r="G315" s="14">
        <v>29.696969696969699</v>
      </c>
      <c r="H315" s="2">
        <v>16</v>
      </c>
      <c r="I315" s="27">
        <v>2.9122679286494356E-3</v>
      </c>
      <c r="J315" s="14">
        <v>18.181818</v>
      </c>
      <c r="K315" s="27">
        <v>-0.64444444444444449</v>
      </c>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51</v>
      </c>
      <c r="C316" s="27">
        <v>1.0015710919088767E-2</v>
      </c>
      <c r="D316" s="2">
        <v>33.3333333333333</v>
      </c>
      <c r="E316" s="2">
        <v>64</v>
      </c>
      <c r="F316" s="27">
        <v>1.1730205278592375E-2</v>
      </c>
      <c r="G316" s="14">
        <v>35.757575757575701</v>
      </c>
      <c r="H316" s="2">
        <v>0</v>
      </c>
      <c r="I316" s="27">
        <v>0</v>
      </c>
      <c r="J316" s="14">
        <v>15.151515</v>
      </c>
      <c r="K316" s="27">
        <v>-1</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11</v>
      </c>
      <c r="C317" s="27">
        <v>2.1602513747054201E-3</v>
      </c>
      <c r="D317" s="2">
        <v>8.4848484848484809</v>
      </c>
      <c r="E317" s="2">
        <v>91</v>
      </c>
      <c r="F317" s="27">
        <v>1.6678885630498533E-2</v>
      </c>
      <c r="G317" s="14">
        <v>43.636363636363598</v>
      </c>
      <c r="H317" s="2">
        <v>53</v>
      </c>
      <c r="I317" s="27">
        <v>9.6468875136512568E-3</v>
      </c>
      <c r="J317" s="14">
        <v>35.757576</v>
      </c>
      <c r="K317" s="27">
        <v>3.8181818181818183</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0</v>
      </c>
      <c r="C318" s="27">
        <v>0</v>
      </c>
      <c r="D318" s="2">
        <v>80</v>
      </c>
      <c r="E318" s="2">
        <v>28</v>
      </c>
      <c r="F318" s="27">
        <v>5.131964809384164E-3</v>
      </c>
      <c r="G318" s="14">
        <v>27.272727272727199</v>
      </c>
      <c r="H318" s="2">
        <v>23</v>
      </c>
      <c r="I318" s="27">
        <v>4.1863851474335636E-3</v>
      </c>
      <c r="J318" s="14">
        <v>21.212122000000001</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423</v>
      </c>
      <c r="C319" s="27">
        <v>8.3071484681853894E-2</v>
      </c>
      <c r="D319" s="2">
        <v>75.151515151515099</v>
      </c>
      <c r="E319" s="2">
        <v>459</v>
      </c>
      <c r="F319" s="27">
        <v>8.4127565982404687E-2</v>
      </c>
      <c r="G319" s="14">
        <v>83.636363636363598</v>
      </c>
      <c r="H319" s="2">
        <v>419</v>
      </c>
      <c r="I319" s="27">
        <v>7.6265016381507095E-2</v>
      </c>
      <c r="J319" s="14">
        <v>94.545455899999993</v>
      </c>
      <c r="K319" s="27">
        <v>-9.4562647754137114E-3</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385</v>
      </c>
      <c r="C320" s="27">
        <v>7.5608798114689707E-2</v>
      </c>
      <c r="D320" s="2">
        <v>72.121212121212096</v>
      </c>
      <c r="E320" s="2">
        <v>333</v>
      </c>
      <c r="F320" s="27">
        <v>6.1033724340175954E-2</v>
      </c>
      <c r="G320" s="14">
        <v>69.696969696969703</v>
      </c>
      <c r="H320" s="2">
        <v>395</v>
      </c>
      <c r="I320" s="27">
        <v>7.1896614488532948E-2</v>
      </c>
      <c r="J320" s="14">
        <v>90.303030000000007</v>
      </c>
      <c r="K320" s="27">
        <v>2.5974025974025976E-2</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78</v>
      </c>
      <c r="C321" s="27">
        <v>1.5318146111547526E-2</v>
      </c>
      <c r="D321" s="2">
        <v>38.181818181818102</v>
      </c>
      <c r="E321" s="2">
        <v>51</v>
      </c>
      <c r="F321" s="27">
        <v>9.3475073313782995E-3</v>
      </c>
      <c r="G321" s="14">
        <v>30.909090909090899</v>
      </c>
      <c r="H321" s="2">
        <v>72</v>
      </c>
      <c r="I321" s="27">
        <v>1.3105205678922462E-2</v>
      </c>
      <c r="J321" s="14">
        <v>32.121212</v>
      </c>
      <c r="K321" s="27">
        <v>-7.6923076923076927E-2</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96</v>
      </c>
      <c r="C322" s="27">
        <v>1.8853102906520033E-2</v>
      </c>
      <c r="D322" s="2">
        <v>36.969696969696898</v>
      </c>
      <c r="E322" s="2">
        <v>131</v>
      </c>
      <c r="F322" s="27">
        <v>2.4010263929618768E-2</v>
      </c>
      <c r="G322" s="14">
        <v>48.484848484848399</v>
      </c>
      <c r="H322" s="2">
        <v>146</v>
      </c>
      <c r="I322" s="27">
        <v>2.6574444848926102E-2</v>
      </c>
      <c r="J322" s="14">
        <v>43.030304000000001</v>
      </c>
      <c r="K322" s="27">
        <v>0.52083333333333337</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211</v>
      </c>
      <c r="C323" s="27">
        <v>4.1437549096622152E-2</v>
      </c>
      <c r="D323" s="2">
        <v>51.515151515151501</v>
      </c>
      <c r="E323" s="2">
        <v>151</v>
      </c>
      <c r="F323" s="27">
        <v>2.7675953079178885E-2</v>
      </c>
      <c r="G323" s="14">
        <v>50.909090909090899</v>
      </c>
      <c r="H323" s="2">
        <v>177</v>
      </c>
      <c r="I323" s="27">
        <v>3.2216963960684381E-2</v>
      </c>
      <c r="J323" s="14">
        <v>76.969695999999999</v>
      </c>
      <c r="K323" s="27">
        <v>-0.16113744075829384</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38</v>
      </c>
      <c r="C324" s="27">
        <v>7.462686567164179E-3</v>
      </c>
      <c r="D324" s="2">
        <v>17.5757575757575</v>
      </c>
      <c r="E324" s="2">
        <v>126</v>
      </c>
      <c r="F324" s="27">
        <v>2.3093841642228739E-2</v>
      </c>
      <c r="G324" s="14">
        <v>45.454545454545404</v>
      </c>
      <c r="H324" s="2">
        <v>24</v>
      </c>
      <c r="I324" s="27">
        <v>4.3684018929741539E-3</v>
      </c>
      <c r="J324" s="14">
        <v>21.818182</v>
      </c>
      <c r="K324" s="27">
        <v>-0.36842105263157893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4098</v>
      </c>
      <c r="C325" s="27">
        <v>0.8047918303220738</v>
      </c>
      <c r="D325" s="2">
        <v>180.60606060606</v>
      </c>
      <c r="E325" s="2">
        <v>4248</v>
      </c>
      <c r="F325" s="27">
        <v>0.77859237536656889</v>
      </c>
      <c r="G325" s="14">
        <v>167.272727272727</v>
      </c>
      <c r="H325" s="2">
        <v>4488</v>
      </c>
      <c r="I325" s="27">
        <v>0.81689115398616674</v>
      </c>
      <c r="J325" s="14">
        <v>203.636368</v>
      </c>
      <c r="K325" s="27">
        <v>9.5168374816983897E-2</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3274</v>
      </c>
      <c r="C326" s="27">
        <v>0.64296936370777691</v>
      </c>
      <c r="D326" s="2">
        <v>168.48484848484799</v>
      </c>
      <c r="E326" s="2">
        <v>2959</v>
      </c>
      <c r="F326" s="27">
        <v>0.54233870967741937</v>
      </c>
      <c r="G326" s="14">
        <v>178.18181818181799</v>
      </c>
      <c r="H326" s="2">
        <v>2751</v>
      </c>
      <c r="I326" s="27">
        <v>0.50072806698216232</v>
      </c>
      <c r="J326" s="14">
        <v>222.42424</v>
      </c>
      <c r="K326" s="27">
        <v>-0.15974343310934636</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1983</v>
      </c>
      <c r="C327" s="27">
        <v>0.3894344069128044</v>
      </c>
      <c r="D327" s="2">
        <v>123.636363636363</v>
      </c>
      <c r="E327" s="2">
        <v>1660</v>
      </c>
      <c r="F327" s="27">
        <v>0.30425219941348974</v>
      </c>
      <c r="G327" s="14">
        <v>124.24242424242399</v>
      </c>
      <c r="H327" s="2">
        <v>1535</v>
      </c>
      <c r="I327" s="27">
        <v>0.27939570440480527</v>
      </c>
      <c r="J327" s="14">
        <v>173.33332799999999</v>
      </c>
      <c r="K327" s="27">
        <v>-0.22592032274331819</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389</v>
      </c>
      <c r="C328" s="27">
        <v>7.639434406912804E-2</v>
      </c>
      <c r="D328" s="2">
        <v>69.696969696969703</v>
      </c>
      <c r="E328" s="2">
        <v>233</v>
      </c>
      <c r="F328" s="27">
        <v>4.2705278592375363E-2</v>
      </c>
      <c r="G328" s="14">
        <v>55.757575757575701</v>
      </c>
      <c r="H328" s="2">
        <v>159</v>
      </c>
      <c r="I328" s="27">
        <v>2.8940662540953767E-2</v>
      </c>
      <c r="J328" s="14">
        <v>46.6666679</v>
      </c>
      <c r="K328" s="27">
        <v>-0.59125964010282772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534</v>
      </c>
      <c r="C329" s="27">
        <v>0.10487038491751767</v>
      </c>
      <c r="D329" s="2">
        <v>73.3333333333333</v>
      </c>
      <c r="E329" s="2">
        <v>468</v>
      </c>
      <c r="F329" s="27">
        <v>8.5777126099706738E-2</v>
      </c>
      <c r="G329" s="14">
        <v>82.424242424242394</v>
      </c>
      <c r="H329" s="2">
        <v>252</v>
      </c>
      <c r="I329" s="27">
        <v>4.5868219876228612E-2</v>
      </c>
      <c r="J329" s="14">
        <v>68.484849999999994</v>
      </c>
      <c r="K329" s="27">
        <v>-0.5280898876404494</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1060</v>
      </c>
      <c r="C330" s="27">
        <v>0.20816967792615867</v>
      </c>
      <c r="D330" s="2">
        <v>109.09090909090899</v>
      </c>
      <c r="E330" s="2">
        <v>959</v>
      </c>
      <c r="F330" s="27">
        <v>0.17576979472140764</v>
      </c>
      <c r="G330" s="14">
        <v>115.757575757575</v>
      </c>
      <c r="H330" s="2">
        <v>1124</v>
      </c>
      <c r="I330" s="27">
        <v>0.20458682198762287</v>
      </c>
      <c r="J330" s="14">
        <v>164.84848</v>
      </c>
      <c r="K330" s="27">
        <v>6.0377358490566038E-2</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1291</v>
      </c>
      <c r="C331" s="27">
        <v>0.25353495679497251</v>
      </c>
      <c r="D331" s="2">
        <v>112.72727272727199</v>
      </c>
      <c r="E331" s="2">
        <v>1299</v>
      </c>
      <c r="F331" s="27">
        <v>0.23808651026392963</v>
      </c>
      <c r="G331" s="14">
        <v>113.939393939393</v>
      </c>
      <c r="H331" s="2">
        <v>1216</v>
      </c>
      <c r="I331" s="27">
        <v>0.22133236257735711</v>
      </c>
      <c r="J331" s="14">
        <v>152.72728000000001</v>
      </c>
      <c r="K331" s="27">
        <v>-5.8094500387296667E-2</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824</v>
      </c>
      <c r="C332" s="27">
        <v>0.16182246661429694</v>
      </c>
      <c r="D332" s="2">
        <v>94.545454545454504</v>
      </c>
      <c r="E332" s="2">
        <v>1289</v>
      </c>
      <c r="F332" s="27">
        <v>0.23625366568914957</v>
      </c>
      <c r="G332" s="14">
        <v>147.87878787878699</v>
      </c>
      <c r="H332" s="2">
        <v>1737</v>
      </c>
      <c r="I332" s="27">
        <v>0.31616308700400436</v>
      </c>
      <c r="J332" s="14">
        <v>210.30302399999999</v>
      </c>
      <c r="K332" s="27">
        <v>1.108009708737864</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332</v>
      </c>
      <c r="C333" s="27">
        <v>6.520031421838178E-2</v>
      </c>
      <c r="D333" s="2">
        <v>69.090909090909093</v>
      </c>
      <c r="E333" s="2">
        <v>546</v>
      </c>
      <c r="F333" s="27">
        <v>0.1000733137829912</v>
      </c>
      <c r="G333" s="14">
        <v>116.969696969697</v>
      </c>
      <c r="H333" s="2">
        <v>930</v>
      </c>
      <c r="I333" s="27">
        <v>0.16927557335274845</v>
      </c>
      <c r="J333" s="14">
        <v>192.72728000000001</v>
      </c>
      <c r="K333" s="27">
        <v>1.8012048192771084</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217</v>
      </c>
      <c r="C334" s="27">
        <v>4.2615868028279658E-2</v>
      </c>
      <c r="D334" s="2">
        <v>60.606060606060602</v>
      </c>
      <c r="E334" s="2">
        <v>265</v>
      </c>
      <c r="F334" s="27">
        <v>4.8570381231671553E-2</v>
      </c>
      <c r="G334" s="14">
        <v>71.515151515151501</v>
      </c>
      <c r="H334" s="2">
        <v>582</v>
      </c>
      <c r="I334" s="27">
        <v>0.10593374590462322</v>
      </c>
      <c r="J334" s="14">
        <v>178.78787199999999</v>
      </c>
      <c r="K334" s="27">
        <v>1.6820276497695852</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19</v>
      </c>
      <c r="C335" s="27">
        <v>3.7313432835820895E-3</v>
      </c>
      <c r="D335" s="2">
        <v>9.6969696969696901</v>
      </c>
      <c r="E335" s="2">
        <v>52</v>
      </c>
      <c r="F335" s="27">
        <v>9.5307917888563052E-3</v>
      </c>
      <c r="G335" s="14">
        <v>32.121212121212103</v>
      </c>
      <c r="H335" s="2">
        <v>154</v>
      </c>
      <c r="I335" s="27">
        <v>2.8030578813250818E-2</v>
      </c>
      <c r="J335" s="14">
        <v>84.242424</v>
      </c>
      <c r="K335" s="27">
        <v>7.1052631578947372</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50</v>
      </c>
      <c r="C336" s="27">
        <v>9.8193244304791826E-3</v>
      </c>
      <c r="D336" s="2">
        <v>26.060606060605998</v>
      </c>
      <c r="E336" s="2">
        <v>56</v>
      </c>
      <c r="F336" s="27">
        <v>1.0263929618768328E-2</v>
      </c>
      <c r="G336" s="14">
        <v>31.515151515151501</v>
      </c>
      <c r="H336" s="2">
        <v>27</v>
      </c>
      <c r="I336" s="27">
        <v>4.9144521295959231E-3</v>
      </c>
      <c r="J336" s="14">
        <v>21.212122000000001</v>
      </c>
      <c r="K336" s="27">
        <v>-0.46</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148</v>
      </c>
      <c r="C337" s="27">
        <v>2.9065200314218383E-2</v>
      </c>
      <c r="D337" s="2">
        <v>54.545454545454497</v>
      </c>
      <c r="E337" s="2">
        <v>157</v>
      </c>
      <c r="F337" s="27">
        <v>2.877565982404692E-2</v>
      </c>
      <c r="G337" s="14">
        <v>58.181818181818201</v>
      </c>
      <c r="H337" s="2">
        <v>401</v>
      </c>
      <c r="I337" s="27">
        <v>7.2988714961776488E-2</v>
      </c>
      <c r="J337" s="14">
        <v>168.484848</v>
      </c>
      <c r="K337" s="27">
        <v>1.7094594594594594</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115</v>
      </c>
      <c r="C338" s="27">
        <v>2.2584446190102123E-2</v>
      </c>
      <c r="D338" s="2">
        <v>38.181818181818102</v>
      </c>
      <c r="E338" s="2">
        <v>281</v>
      </c>
      <c r="F338" s="27">
        <v>5.1502932551319651E-2</v>
      </c>
      <c r="G338" s="14">
        <v>89.090909090909093</v>
      </c>
      <c r="H338" s="2">
        <v>348</v>
      </c>
      <c r="I338" s="27">
        <v>6.3341827448125221E-2</v>
      </c>
      <c r="J338" s="14">
        <v>82.424239999999998</v>
      </c>
      <c r="K338" s="27">
        <v>2.026086956521739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492</v>
      </c>
      <c r="C339" s="27">
        <v>9.6622152395915165E-2</v>
      </c>
      <c r="D339" s="2">
        <v>70.909090909090907</v>
      </c>
      <c r="E339" s="2">
        <v>743</v>
      </c>
      <c r="F339" s="27">
        <v>0.13618035190615835</v>
      </c>
      <c r="G339" s="14">
        <v>121.818181818181</v>
      </c>
      <c r="H339" s="2">
        <v>807</v>
      </c>
      <c r="I339" s="27">
        <v>0.14688751365125591</v>
      </c>
      <c r="J339" s="14">
        <v>141.81817599999999</v>
      </c>
      <c r="K339" s="27">
        <v>0.6402439024390244</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269</v>
      </c>
      <c r="C340" s="27">
        <v>5.2827965435978001E-2</v>
      </c>
      <c r="D340" s="2">
        <v>53.939393939393902</v>
      </c>
      <c r="E340" s="2">
        <v>455</v>
      </c>
      <c r="F340" s="27">
        <v>8.3394428152492664E-2</v>
      </c>
      <c r="G340" s="14">
        <v>102.424242424242</v>
      </c>
      <c r="H340" s="2">
        <v>369</v>
      </c>
      <c r="I340" s="27">
        <v>6.7164179104477612E-2</v>
      </c>
      <c r="J340" s="14">
        <v>83.636359999999996</v>
      </c>
      <c r="K340" s="27">
        <v>0.37174721189591076</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25</v>
      </c>
      <c r="C341" s="27">
        <v>4.9096622152395913E-3</v>
      </c>
      <c r="D341" s="2">
        <v>24.2424242424242</v>
      </c>
      <c r="E341" s="2">
        <v>115</v>
      </c>
      <c r="F341" s="27">
        <v>2.1077712609970673E-2</v>
      </c>
      <c r="G341" s="14">
        <v>52.121212121212103</v>
      </c>
      <c r="H341" s="2">
        <v>45</v>
      </c>
      <c r="I341" s="27">
        <v>8.1907535493265377E-3</v>
      </c>
      <c r="J341" s="14">
        <v>33.939392099999999</v>
      </c>
      <c r="K341" s="27">
        <v>0.8</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101</v>
      </c>
      <c r="C342" s="27">
        <v>1.9835035349567948E-2</v>
      </c>
      <c r="D342" s="2">
        <v>44.848484848484802</v>
      </c>
      <c r="E342" s="2">
        <v>34</v>
      </c>
      <c r="F342" s="27">
        <v>6.2316715542521991E-3</v>
      </c>
      <c r="G342" s="14">
        <v>26.060606060605998</v>
      </c>
      <c r="H342" s="2">
        <v>88</v>
      </c>
      <c r="I342" s="27">
        <v>1.6017473607571896E-2</v>
      </c>
      <c r="J342" s="14">
        <v>43.030304000000001</v>
      </c>
      <c r="K342" s="27">
        <v>-0.12871287128712872</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143</v>
      </c>
      <c r="C343" s="27">
        <v>2.8083267871170464E-2</v>
      </c>
      <c r="D343" s="2">
        <v>38.787878787878697</v>
      </c>
      <c r="E343" s="2">
        <v>306</v>
      </c>
      <c r="F343" s="27">
        <v>5.6085043988269793E-2</v>
      </c>
      <c r="G343" s="14">
        <v>84.242424242424207</v>
      </c>
      <c r="H343" s="2">
        <v>236</v>
      </c>
      <c r="I343" s="27">
        <v>4.2955951947579174E-2</v>
      </c>
      <c r="J343" s="14">
        <v>72.121215800000002</v>
      </c>
      <c r="K343" s="27">
        <v>0.65034965034965031</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223</v>
      </c>
      <c r="C344" s="27">
        <v>4.3794186959937156E-2</v>
      </c>
      <c r="D344" s="2">
        <v>52.121212121212103</v>
      </c>
      <c r="E344" s="2">
        <v>288</v>
      </c>
      <c r="F344" s="27">
        <v>5.2785923753665691E-2</v>
      </c>
      <c r="G344" s="14">
        <v>64.848484848484802</v>
      </c>
      <c r="H344" s="2">
        <v>438</v>
      </c>
      <c r="I344" s="27">
        <v>7.972333454677831E-2</v>
      </c>
      <c r="J344" s="14">
        <v>130.30302399999999</v>
      </c>
      <c r="K344" s="27">
        <v>0.9641255605381166</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3" t="s">
        <v>1846</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row>
    <row r="347" spans="1:31" x14ac:dyDescent="0.3">
      <c r="B347" s="212" t="s">
        <v>1720</v>
      </c>
      <c r="C347" s="212"/>
      <c r="D347" s="212" t="s">
        <v>1721</v>
      </c>
      <c r="E347" s="212" t="s">
        <v>1720</v>
      </c>
      <c r="F347" s="212"/>
      <c r="G347" s="212" t="s">
        <v>1721</v>
      </c>
      <c r="H347" s="212" t="s">
        <v>1720</v>
      </c>
      <c r="I347" s="212"/>
      <c r="J347" s="212" t="s">
        <v>1721</v>
      </c>
      <c r="K347" t="s">
        <v>188</v>
      </c>
      <c r="L347" s="212" t="s">
        <v>1720</v>
      </c>
      <c r="M347" s="212"/>
      <c r="N347" s="212" t="s">
        <v>1721</v>
      </c>
      <c r="O347" s="212" t="s">
        <v>1720</v>
      </c>
      <c r="P347" s="212"/>
      <c r="Q347" s="212" t="s">
        <v>1721</v>
      </c>
      <c r="R347" s="212" t="s">
        <v>1720</v>
      </c>
      <c r="S347" s="212"/>
      <c r="T347" s="212" t="s">
        <v>1721</v>
      </c>
      <c r="U347" t="s">
        <v>188</v>
      </c>
      <c r="V347" s="212" t="s">
        <v>1720</v>
      </c>
      <c r="W347" s="212"/>
      <c r="X347" s="212" t="s">
        <v>1721</v>
      </c>
      <c r="Y347" s="212" t="s">
        <v>1720</v>
      </c>
      <c r="Z347" s="212"/>
      <c r="AA347" s="212" t="s">
        <v>1721</v>
      </c>
      <c r="AB347" s="212" t="s">
        <v>1720</v>
      </c>
      <c r="AC347" s="212"/>
      <c r="AD347" s="212" t="s">
        <v>1721</v>
      </c>
      <c r="AE347" t="s">
        <v>188</v>
      </c>
    </row>
    <row r="348" spans="1:31" x14ac:dyDescent="0.3">
      <c r="A348" t="s">
        <v>190</v>
      </c>
      <c r="B348" s="2">
        <v>3055</v>
      </c>
      <c r="C348" s="27" t="s">
        <v>188</v>
      </c>
      <c r="D348" s="2">
        <v>160.60606060606</v>
      </c>
      <c r="E348" s="2">
        <v>3712</v>
      </c>
      <c r="F348" s="27" t="s">
        <v>188</v>
      </c>
      <c r="G348" s="14">
        <v>144.84848484848399</v>
      </c>
      <c r="H348" s="2">
        <v>4212</v>
      </c>
      <c r="I348" s="27" t="s">
        <v>188</v>
      </c>
      <c r="J348" s="14">
        <v>238.18182400000001</v>
      </c>
      <c r="K348" s="27">
        <v>0.37872340425531914</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540</v>
      </c>
      <c r="C349" s="27">
        <v>0.176759410801964</v>
      </c>
      <c r="D349" s="2">
        <v>81.818181818181799</v>
      </c>
      <c r="E349" s="2">
        <v>770</v>
      </c>
      <c r="F349" s="27">
        <v>0.20743534482758622</v>
      </c>
      <c r="G349" s="14">
        <v>92.121212121212096</v>
      </c>
      <c r="H349" s="2">
        <v>845</v>
      </c>
      <c r="I349" s="27">
        <v>0.20061728395061729</v>
      </c>
      <c r="J349" s="14">
        <v>119.393936</v>
      </c>
      <c r="K349" s="27">
        <v>0.56481481481481477</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243</v>
      </c>
      <c r="C350" s="27">
        <v>7.9541734860883798E-2</v>
      </c>
      <c r="D350" s="2">
        <v>57.5757575757575</v>
      </c>
      <c r="E350" s="2">
        <v>363</v>
      </c>
      <c r="F350" s="27">
        <v>9.7790948275862072E-2</v>
      </c>
      <c r="G350" s="14">
        <v>89.090909090909093</v>
      </c>
      <c r="H350" s="2">
        <v>456</v>
      </c>
      <c r="I350" s="27">
        <v>0.10826210826210826</v>
      </c>
      <c r="J350" s="14">
        <v>112.727272</v>
      </c>
      <c r="K350" s="27">
        <v>0.87654320987654322</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201</v>
      </c>
      <c r="C351" s="27">
        <v>6.5793780687397704E-2</v>
      </c>
      <c r="D351" s="2">
        <v>52.727272727272698</v>
      </c>
      <c r="E351" s="2">
        <v>302</v>
      </c>
      <c r="F351" s="27">
        <v>8.1357758620689655E-2</v>
      </c>
      <c r="G351" s="14">
        <v>87.272727272727195</v>
      </c>
      <c r="H351" s="2">
        <v>344</v>
      </c>
      <c r="I351" s="27">
        <v>8.1671415004748338E-2</v>
      </c>
      <c r="J351" s="14">
        <v>98.787880000000001</v>
      </c>
      <c r="K351" s="27">
        <v>0.71144278606965172</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0</v>
      </c>
      <c r="C352" s="27">
        <v>0</v>
      </c>
      <c r="D352" s="2">
        <v>80</v>
      </c>
      <c r="E352" s="2">
        <v>36</v>
      </c>
      <c r="F352" s="27">
        <v>9.6982758620689658E-3</v>
      </c>
      <c r="G352" s="14">
        <v>24.848484848484802</v>
      </c>
      <c r="H352" s="2">
        <v>11</v>
      </c>
      <c r="I352" s="27">
        <v>2.6115859449192783E-3</v>
      </c>
      <c r="J352" s="14">
        <v>11.515152</v>
      </c>
      <c r="K352" s="27"/>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113</v>
      </c>
      <c r="C353" s="27">
        <v>3.6988543371522097E-2</v>
      </c>
      <c r="D353" s="2">
        <v>41.818181818181799</v>
      </c>
      <c r="E353" s="2">
        <v>152</v>
      </c>
      <c r="F353" s="27">
        <v>4.0948275862068964E-2</v>
      </c>
      <c r="G353" s="14">
        <v>67.272727272727195</v>
      </c>
      <c r="H353" s="2">
        <v>245</v>
      </c>
      <c r="I353" s="27">
        <v>5.8167141500474834E-2</v>
      </c>
      <c r="J353" s="14">
        <v>82.424239999999998</v>
      </c>
      <c r="K353" s="27">
        <v>1.168141592920354</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88</v>
      </c>
      <c r="C354" s="27">
        <v>2.8805237315875615E-2</v>
      </c>
      <c r="D354" s="2">
        <v>35.151515151515099</v>
      </c>
      <c r="E354" s="2">
        <v>114</v>
      </c>
      <c r="F354" s="27">
        <v>3.0711206896551723E-2</v>
      </c>
      <c r="G354" s="14">
        <v>58.787878787878803</v>
      </c>
      <c r="H354" s="2">
        <v>88</v>
      </c>
      <c r="I354" s="27">
        <v>2.0892687559354226E-2</v>
      </c>
      <c r="J354" s="14">
        <v>52.727271999999999</v>
      </c>
      <c r="K354" s="27">
        <v>0</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42</v>
      </c>
      <c r="C355" s="27">
        <v>1.3747954173486088E-2</v>
      </c>
      <c r="D355" s="2">
        <v>24.2424242424242</v>
      </c>
      <c r="E355" s="2">
        <v>61</v>
      </c>
      <c r="F355" s="27">
        <v>1.6433189655172414E-2</v>
      </c>
      <c r="G355" s="14">
        <v>30.303030303030301</v>
      </c>
      <c r="H355" s="2">
        <v>112</v>
      </c>
      <c r="I355" s="27">
        <v>2.6590693257359924E-2</v>
      </c>
      <c r="J355" s="14">
        <v>64.848489999999998</v>
      </c>
      <c r="K355" s="27">
        <v>1.6666666666666667</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297</v>
      </c>
      <c r="C356" s="27">
        <v>9.7217675941080203E-2</v>
      </c>
      <c r="D356" s="2">
        <v>71.515151515151501</v>
      </c>
      <c r="E356" s="2">
        <v>407</v>
      </c>
      <c r="F356" s="27">
        <v>0.10964439655172414</v>
      </c>
      <c r="G356" s="14">
        <v>74.545454545454504</v>
      </c>
      <c r="H356" s="2">
        <v>389</v>
      </c>
      <c r="I356" s="27">
        <v>9.2355175688509025E-2</v>
      </c>
      <c r="J356" s="14">
        <v>80.606063800000001</v>
      </c>
      <c r="K356" s="27">
        <v>0.30976430976430974</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19</v>
      </c>
      <c r="C357" s="27">
        <v>6.2193126022913256E-3</v>
      </c>
      <c r="D357" s="2">
        <v>14.545454545454501</v>
      </c>
      <c r="E357" s="2">
        <v>115</v>
      </c>
      <c r="F357" s="27">
        <v>3.0980603448275863E-2</v>
      </c>
      <c r="G357" s="14">
        <v>50.303030303030297</v>
      </c>
      <c r="H357" s="2">
        <v>92</v>
      </c>
      <c r="I357" s="27">
        <v>2.184235517568851E-2</v>
      </c>
      <c r="J357" s="14">
        <v>46.060607900000001</v>
      </c>
      <c r="K357" s="27">
        <v>3.8421052631578947</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19</v>
      </c>
      <c r="C358" s="27">
        <v>6.2193126022913256E-3</v>
      </c>
      <c r="D358" s="2">
        <v>14.545454545454501</v>
      </c>
      <c r="E358" s="2">
        <v>87</v>
      </c>
      <c r="F358" s="27">
        <v>2.34375E-2</v>
      </c>
      <c r="G358" s="14">
        <v>41.212121212121197</v>
      </c>
      <c r="H358" s="2">
        <v>69</v>
      </c>
      <c r="I358" s="27">
        <v>1.6381766381766381E-2</v>
      </c>
      <c r="J358" s="14">
        <v>40</v>
      </c>
      <c r="K358" s="27">
        <v>2.6315789473684212</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15</v>
      </c>
      <c r="C359" s="27">
        <v>4.9099836333878887E-3</v>
      </c>
      <c r="D359" s="2">
        <v>13.3333333333333</v>
      </c>
      <c r="E359" s="2">
        <v>21</v>
      </c>
      <c r="F359" s="27">
        <v>5.6573275862068966E-3</v>
      </c>
      <c r="G359" s="14">
        <v>20.606060606060598</v>
      </c>
      <c r="H359" s="2">
        <v>16</v>
      </c>
      <c r="I359" s="27">
        <v>3.7986704653371322E-3</v>
      </c>
      <c r="J359" s="14">
        <v>18.181818</v>
      </c>
      <c r="K359" s="27">
        <v>6.6666666666666666E-2</v>
      </c>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0</v>
      </c>
      <c r="C360" s="27">
        <v>0</v>
      </c>
      <c r="D360" s="2">
        <v>80</v>
      </c>
      <c r="E360" s="2">
        <v>36</v>
      </c>
      <c r="F360" s="27">
        <v>9.6982758620689658E-3</v>
      </c>
      <c r="G360" s="14">
        <v>24.848484848484802</v>
      </c>
      <c r="H360" s="2">
        <v>0</v>
      </c>
      <c r="I360" s="27">
        <v>0</v>
      </c>
      <c r="J360" s="14">
        <v>15.151515</v>
      </c>
      <c r="K360" s="27"/>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4</v>
      </c>
      <c r="C361" s="27">
        <v>1.3093289689034371E-3</v>
      </c>
      <c r="D361" s="2">
        <v>5.4545454545454497</v>
      </c>
      <c r="E361" s="2">
        <v>30</v>
      </c>
      <c r="F361" s="27">
        <v>8.0818965517241385E-3</v>
      </c>
      <c r="G361" s="14">
        <v>28.484848484848399</v>
      </c>
      <c r="H361" s="2">
        <v>53</v>
      </c>
      <c r="I361" s="27">
        <v>1.2583095916429249E-2</v>
      </c>
      <c r="J361" s="14">
        <v>35.757576</v>
      </c>
      <c r="K361" s="27">
        <v>12.25</v>
      </c>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0</v>
      </c>
      <c r="C362" s="27">
        <v>0</v>
      </c>
      <c r="D362" s="2">
        <v>80</v>
      </c>
      <c r="E362" s="2">
        <v>28</v>
      </c>
      <c r="F362" s="27">
        <v>7.5431034482758624E-3</v>
      </c>
      <c r="G362" s="14">
        <v>27.272727272727199</v>
      </c>
      <c r="H362" s="2">
        <v>23</v>
      </c>
      <c r="I362" s="27">
        <v>5.4605887939221274E-3</v>
      </c>
      <c r="J362" s="14">
        <v>21.212122000000001</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278</v>
      </c>
      <c r="C363" s="27">
        <v>9.0998363338788871E-2</v>
      </c>
      <c r="D363" s="2">
        <v>67.272727272727195</v>
      </c>
      <c r="E363" s="2">
        <v>292</v>
      </c>
      <c r="F363" s="27">
        <v>7.8663793103448273E-2</v>
      </c>
      <c r="G363" s="14">
        <v>63.636363636363598</v>
      </c>
      <c r="H363" s="2">
        <v>297</v>
      </c>
      <c r="I363" s="27">
        <v>7.0512820512820512E-2</v>
      </c>
      <c r="J363" s="14">
        <v>64.848489999999998</v>
      </c>
      <c r="K363" s="27">
        <v>6.83453237410072E-2</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265</v>
      </c>
      <c r="C364" s="27">
        <v>8.6743044189852694E-2</v>
      </c>
      <c r="D364" s="2">
        <v>64.242424242424207</v>
      </c>
      <c r="E364" s="2">
        <v>252</v>
      </c>
      <c r="F364" s="27">
        <v>6.7887931034482762E-2</v>
      </c>
      <c r="G364" s="14">
        <v>60</v>
      </c>
      <c r="H364" s="2">
        <v>273</v>
      </c>
      <c r="I364" s="27">
        <v>6.4814814814814811E-2</v>
      </c>
      <c r="J364" s="14">
        <v>57.5757561</v>
      </c>
      <c r="K364" s="27">
        <v>3.0188679245283019E-2</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51</v>
      </c>
      <c r="C365" s="27">
        <v>1.6693944353518821E-2</v>
      </c>
      <c r="D365" s="2">
        <v>32.727272727272698</v>
      </c>
      <c r="E365" s="2">
        <v>18</v>
      </c>
      <c r="F365" s="27">
        <v>4.8491379310344829E-3</v>
      </c>
      <c r="G365" s="14">
        <v>18.181818181818102</v>
      </c>
      <c r="H365" s="2">
        <v>72</v>
      </c>
      <c r="I365" s="27">
        <v>1.7094017094017096E-2</v>
      </c>
      <c r="J365" s="14">
        <v>32.121212</v>
      </c>
      <c r="K365" s="27">
        <v>0.41176470588235292</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41</v>
      </c>
      <c r="C366" s="27">
        <v>1.3420621931260229E-2</v>
      </c>
      <c r="D366" s="2">
        <v>24.2424242424242</v>
      </c>
      <c r="E366" s="2">
        <v>98</v>
      </c>
      <c r="F366" s="27">
        <v>2.6400862068965518E-2</v>
      </c>
      <c r="G366" s="14">
        <v>39.393939393939398</v>
      </c>
      <c r="H366" s="2">
        <v>111</v>
      </c>
      <c r="I366" s="27">
        <v>2.6353276353276354E-2</v>
      </c>
      <c r="J366" s="14">
        <v>30.30303</v>
      </c>
      <c r="K366" s="27">
        <v>1.7073170731707317</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173</v>
      </c>
      <c r="C367" s="27">
        <v>5.6628477905073651E-2</v>
      </c>
      <c r="D367" s="2">
        <v>47.272727272727202</v>
      </c>
      <c r="E367" s="2">
        <v>136</v>
      </c>
      <c r="F367" s="27">
        <v>3.6637931034482756E-2</v>
      </c>
      <c r="G367" s="14">
        <v>49.696969696969703</v>
      </c>
      <c r="H367" s="2">
        <v>90</v>
      </c>
      <c r="I367" s="27">
        <v>2.1367521367521368E-2</v>
      </c>
      <c r="J367" s="14">
        <v>41.818179999999998</v>
      </c>
      <c r="K367" s="27">
        <v>-0.47976878612716761</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13</v>
      </c>
      <c r="C368" s="27">
        <v>4.2553191489361703E-3</v>
      </c>
      <c r="D368" s="2">
        <v>12.7272727272727</v>
      </c>
      <c r="E368" s="2">
        <v>40</v>
      </c>
      <c r="F368" s="27">
        <v>1.0775862068965518E-2</v>
      </c>
      <c r="G368" s="14">
        <v>20.606060606060598</v>
      </c>
      <c r="H368" s="2">
        <v>24</v>
      </c>
      <c r="I368" s="27">
        <v>5.6980056980056983E-3</v>
      </c>
      <c r="J368" s="14">
        <v>21.818182</v>
      </c>
      <c r="K368" s="27">
        <v>0.84615384615384615</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2515</v>
      </c>
      <c r="C369" s="27">
        <v>0.823240589198036</v>
      </c>
      <c r="D369" s="2">
        <v>157.575757575757</v>
      </c>
      <c r="E369" s="2">
        <v>2942</v>
      </c>
      <c r="F369" s="27">
        <v>0.79256465517241381</v>
      </c>
      <c r="G369" s="14">
        <v>161.21212121212099</v>
      </c>
      <c r="H369" s="2">
        <v>3367</v>
      </c>
      <c r="I369" s="27">
        <v>0.79938271604938271</v>
      </c>
      <c r="J369" s="14">
        <v>259.39395100000002</v>
      </c>
      <c r="K369" s="27">
        <v>0.33876739562624253</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1972</v>
      </c>
      <c r="C370" s="27">
        <v>0.64549918166939446</v>
      </c>
      <c r="D370" s="2">
        <v>140</v>
      </c>
      <c r="E370" s="2">
        <v>2014</v>
      </c>
      <c r="F370" s="27">
        <v>0.54256465517241381</v>
      </c>
      <c r="G370" s="14">
        <v>164.24242424242399</v>
      </c>
      <c r="H370" s="2">
        <v>2013</v>
      </c>
      <c r="I370" s="27">
        <v>0.47792022792022792</v>
      </c>
      <c r="J370" s="14">
        <v>218.18182400000001</v>
      </c>
      <c r="K370" s="27">
        <v>2.0791075050709939E-2</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1236</v>
      </c>
      <c r="C371" s="27">
        <v>0.40458265139116201</v>
      </c>
      <c r="D371" s="2">
        <v>109.09090909090899</v>
      </c>
      <c r="E371" s="2">
        <v>1087</v>
      </c>
      <c r="F371" s="27">
        <v>0.29283405172413796</v>
      </c>
      <c r="G371" s="14">
        <v>126.06060606060601</v>
      </c>
      <c r="H371" s="2">
        <v>1192</v>
      </c>
      <c r="I371" s="27">
        <v>0.28300094966761635</v>
      </c>
      <c r="J371" s="14">
        <v>157.57576</v>
      </c>
      <c r="K371" s="27">
        <v>-3.5598705501618123E-2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277</v>
      </c>
      <c r="C372" s="27">
        <v>9.0671031096563007E-2</v>
      </c>
      <c r="D372" s="2">
        <v>66.060606060606005</v>
      </c>
      <c r="E372" s="2">
        <v>139</v>
      </c>
      <c r="F372" s="27">
        <v>3.7446120689655173E-2</v>
      </c>
      <c r="G372" s="14">
        <v>47.272727272727202</v>
      </c>
      <c r="H372" s="2">
        <v>139</v>
      </c>
      <c r="I372" s="27">
        <v>3.3000949667616332E-2</v>
      </c>
      <c r="J372" s="14">
        <v>46.6666679</v>
      </c>
      <c r="K372" s="27">
        <v>-0.49819494584837543</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340</v>
      </c>
      <c r="C373" s="27">
        <v>0.11129296235679215</v>
      </c>
      <c r="D373" s="2">
        <v>60</v>
      </c>
      <c r="E373" s="2">
        <v>238</v>
      </c>
      <c r="F373" s="27">
        <v>6.4116379310344834E-2</v>
      </c>
      <c r="G373" s="14">
        <v>66.060606060606005</v>
      </c>
      <c r="H373" s="2">
        <v>227</v>
      </c>
      <c r="I373" s="27">
        <v>5.3893637226970562E-2</v>
      </c>
      <c r="J373" s="14">
        <v>67.878784199999998</v>
      </c>
      <c r="K373" s="27">
        <v>-0.33235294117647057</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619</v>
      </c>
      <c r="C374" s="27">
        <v>0.20261865793780687</v>
      </c>
      <c r="D374" s="2">
        <v>85.454545454545396</v>
      </c>
      <c r="E374" s="2">
        <v>710</v>
      </c>
      <c r="F374" s="27">
        <v>0.19127155172413793</v>
      </c>
      <c r="G374" s="14">
        <v>102.424242424242</v>
      </c>
      <c r="H374" s="2">
        <v>826</v>
      </c>
      <c r="I374" s="27">
        <v>0.19610636277302945</v>
      </c>
      <c r="J374" s="14">
        <v>130.30302399999999</v>
      </c>
      <c r="K374" s="27">
        <v>0.33441033925686592</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736</v>
      </c>
      <c r="C375" s="27">
        <v>0.2409165302782324</v>
      </c>
      <c r="D375" s="2">
        <v>88.484848484848399</v>
      </c>
      <c r="E375" s="2">
        <v>927</v>
      </c>
      <c r="F375" s="27">
        <v>0.24973060344827586</v>
      </c>
      <c r="G375" s="14">
        <v>106.06060606060601</v>
      </c>
      <c r="H375" s="2">
        <v>821</v>
      </c>
      <c r="I375" s="27">
        <v>0.1949192782526116</v>
      </c>
      <c r="J375" s="14">
        <v>133.939392</v>
      </c>
      <c r="K375" s="27">
        <v>0.11548913043478261</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543</v>
      </c>
      <c r="C376" s="27">
        <v>0.17774140752864157</v>
      </c>
      <c r="D376" s="2">
        <v>82.424242424242394</v>
      </c>
      <c r="E376" s="2">
        <v>928</v>
      </c>
      <c r="F376" s="27">
        <v>0.25</v>
      </c>
      <c r="G376" s="14">
        <v>122.424242424242</v>
      </c>
      <c r="H376" s="2">
        <v>1354</v>
      </c>
      <c r="I376" s="27">
        <v>0.32146248812915479</v>
      </c>
      <c r="J376" s="14">
        <v>208.484848</v>
      </c>
      <c r="K376" s="27">
        <v>1.4935543278084715</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179</v>
      </c>
      <c r="C377" s="27">
        <v>5.8592471358428808E-2</v>
      </c>
      <c r="D377" s="2">
        <v>54.545454545454497</v>
      </c>
      <c r="E377" s="2">
        <v>360</v>
      </c>
      <c r="F377" s="27">
        <v>9.6982758620689655E-2</v>
      </c>
      <c r="G377" s="14">
        <v>87.272727272727195</v>
      </c>
      <c r="H377" s="2">
        <v>757</v>
      </c>
      <c r="I377" s="27">
        <v>0.17972459639126306</v>
      </c>
      <c r="J377" s="14">
        <v>189.090912</v>
      </c>
      <c r="K377" s="27">
        <v>3.2290502793296088</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140</v>
      </c>
      <c r="C378" s="27">
        <v>4.5826513911620292E-2</v>
      </c>
      <c r="D378" s="2">
        <v>52.121212121212103</v>
      </c>
      <c r="E378" s="2">
        <v>178</v>
      </c>
      <c r="F378" s="27">
        <v>4.7952586206896554E-2</v>
      </c>
      <c r="G378" s="14">
        <v>64.242424242424207</v>
      </c>
      <c r="H378" s="2">
        <v>553</v>
      </c>
      <c r="I378" s="27">
        <v>0.13129154795821463</v>
      </c>
      <c r="J378" s="14">
        <v>175.15152</v>
      </c>
      <c r="K378" s="27">
        <v>2.95</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11</v>
      </c>
      <c r="C379" s="27">
        <v>3.6006546644844518E-3</v>
      </c>
      <c r="D379" s="2">
        <v>10.909090909090899</v>
      </c>
      <c r="E379" s="2">
        <v>22</v>
      </c>
      <c r="F379" s="27">
        <v>5.9267241379310342E-3</v>
      </c>
      <c r="G379" s="14">
        <v>22.424242424242401</v>
      </c>
      <c r="H379" s="2">
        <v>125</v>
      </c>
      <c r="I379" s="27">
        <v>2.9677113010446343E-2</v>
      </c>
      <c r="J379" s="14">
        <v>80</v>
      </c>
      <c r="K379" s="27">
        <v>10.363636363636363</v>
      </c>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31</v>
      </c>
      <c r="C380" s="27">
        <v>1.0147299509001636E-2</v>
      </c>
      <c r="D380" s="2">
        <v>22.424242424242401</v>
      </c>
      <c r="E380" s="2">
        <v>45</v>
      </c>
      <c r="F380" s="27">
        <v>1.2122844827586207E-2</v>
      </c>
      <c r="G380" s="14">
        <v>29.696969696969699</v>
      </c>
      <c r="H380" s="2">
        <v>27</v>
      </c>
      <c r="I380" s="27">
        <v>6.41025641025641E-3</v>
      </c>
      <c r="J380" s="14">
        <v>21.212122000000001</v>
      </c>
      <c r="K380" s="27">
        <v>-0.12903225806451613</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98</v>
      </c>
      <c r="C381" s="27">
        <v>3.2078559738134206E-2</v>
      </c>
      <c r="D381" s="2">
        <v>46.6666666666666</v>
      </c>
      <c r="E381" s="2">
        <v>111</v>
      </c>
      <c r="F381" s="27">
        <v>2.9903017241379309E-2</v>
      </c>
      <c r="G381" s="14">
        <v>56.969696969696898</v>
      </c>
      <c r="H381" s="2">
        <v>401</v>
      </c>
      <c r="I381" s="27">
        <v>9.5204178537511869E-2</v>
      </c>
      <c r="J381" s="14">
        <v>168.484848</v>
      </c>
      <c r="K381" s="27">
        <v>3.0918367346938775</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39</v>
      </c>
      <c r="C382" s="27">
        <v>1.276595744680851E-2</v>
      </c>
      <c r="D382" s="2">
        <v>23.030303030302999</v>
      </c>
      <c r="E382" s="2">
        <v>182</v>
      </c>
      <c r="F382" s="27">
        <v>4.9030172413793101E-2</v>
      </c>
      <c r="G382" s="14">
        <v>67.272727272727195</v>
      </c>
      <c r="H382" s="2">
        <v>204</v>
      </c>
      <c r="I382" s="27">
        <v>4.843304843304843E-2</v>
      </c>
      <c r="J382" s="14">
        <v>64.242424</v>
      </c>
      <c r="K382" s="27">
        <v>4.2307692307692308</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364</v>
      </c>
      <c r="C383" s="27">
        <v>0.11914893617021277</v>
      </c>
      <c r="D383" s="2">
        <v>60.606060606060602</v>
      </c>
      <c r="E383" s="2">
        <v>568</v>
      </c>
      <c r="F383" s="27">
        <v>0.15301724137931033</v>
      </c>
      <c r="G383" s="14">
        <v>101.818181818181</v>
      </c>
      <c r="H383" s="2">
        <v>597</v>
      </c>
      <c r="I383" s="27">
        <v>0.14173789173789172</v>
      </c>
      <c r="J383" s="14">
        <v>126.060608</v>
      </c>
      <c r="K383" s="27">
        <v>0.64010989010989006</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217</v>
      </c>
      <c r="C384" s="27">
        <v>7.1031096563011459E-2</v>
      </c>
      <c r="D384" s="2">
        <v>51.515151515151501</v>
      </c>
      <c r="E384" s="2">
        <v>339</v>
      </c>
      <c r="F384" s="27">
        <v>9.1325431034482762E-2</v>
      </c>
      <c r="G384" s="14">
        <v>86.060606060606005</v>
      </c>
      <c r="H384" s="2">
        <v>233</v>
      </c>
      <c r="I384" s="27">
        <v>5.5318138651471983E-2</v>
      </c>
      <c r="J384" s="14">
        <v>70.909090000000006</v>
      </c>
      <c r="K384" s="27">
        <v>7.3732718894009217E-2</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25</v>
      </c>
      <c r="C385" s="27">
        <v>8.1833060556464818E-3</v>
      </c>
      <c r="D385" s="2">
        <v>24.2424242424242</v>
      </c>
      <c r="E385" s="2">
        <v>93</v>
      </c>
      <c r="F385" s="27">
        <v>2.5053879310344827E-2</v>
      </c>
      <c r="G385" s="14">
        <v>51.515151515151501</v>
      </c>
      <c r="H385" s="2">
        <v>9</v>
      </c>
      <c r="I385" s="27">
        <v>2.136752136752137E-3</v>
      </c>
      <c r="J385" s="14">
        <v>9.0909089999999999</v>
      </c>
      <c r="K385" s="27">
        <v>-0.64</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92</v>
      </c>
      <c r="C386" s="27">
        <v>3.011456628477905E-2</v>
      </c>
      <c r="D386" s="2">
        <v>43.030303030303003</v>
      </c>
      <c r="E386" s="2">
        <v>7</v>
      </c>
      <c r="F386" s="27">
        <v>1.8857758620689656E-3</v>
      </c>
      <c r="G386" s="14">
        <v>6.6666666666666599</v>
      </c>
      <c r="H386" s="2">
        <v>81</v>
      </c>
      <c r="I386" s="27">
        <v>1.9230769230769232E-2</v>
      </c>
      <c r="J386" s="14">
        <v>41.818179999999998</v>
      </c>
      <c r="K386" s="27">
        <v>-0.11956521739130435</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100</v>
      </c>
      <c r="C387" s="27">
        <v>3.2733224222585927E-2</v>
      </c>
      <c r="D387" s="2">
        <v>32.727272727272698</v>
      </c>
      <c r="E387" s="2">
        <v>239</v>
      </c>
      <c r="F387" s="27">
        <v>6.4385775862068964E-2</v>
      </c>
      <c r="G387" s="14">
        <v>75.151515151515099</v>
      </c>
      <c r="H387" s="2">
        <v>143</v>
      </c>
      <c r="I387" s="27">
        <v>3.3950617283950615E-2</v>
      </c>
      <c r="J387" s="14">
        <v>58.181820000000002</v>
      </c>
      <c r="K387" s="27">
        <v>0.43</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147</v>
      </c>
      <c r="C388" s="27">
        <v>4.8117839607201313E-2</v>
      </c>
      <c r="D388" s="2">
        <v>42.424242424242401</v>
      </c>
      <c r="E388" s="2">
        <v>229</v>
      </c>
      <c r="F388" s="27">
        <v>6.1691810344827583E-2</v>
      </c>
      <c r="G388" s="14">
        <v>61.212121212121197</v>
      </c>
      <c r="H388" s="2">
        <v>364</v>
      </c>
      <c r="I388" s="27">
        <v>8.6419753086419748E-2</v>
      </c>
      <c r="J388" s="14">
        <v>122.42424</v>
      </c>
      <c r="K388" s="27">
        <v>1.4761904761904763</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3" t="s">
        <v>1847</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row>
    <row r="391" spans="1:31" x14ac:dyDescent="0.3">
      <c r="B391" s="212" t="s">
        <v>1720</v>
      </c>
      <c r="C391" s="212"/>
      <c r="D391" s="212" t="s">
        <v>1721</v>
      </c>
      <c r="E391" s="212" t="s">
        <v>1720</v>
      </c>
      <c r="F391" s="212"/>
      <c r="G391" s="212" t="s">
        <v>1721</v>
      </c>
      <c r="H391" s="212" t="s">
        <v>1720</v>
      </c>
      <c r="I391" s="212"/>
      <c r="J391" s="212" t="s">
        <v>1721</v>
      </c>
      <c r="K391" t="s">
        <v>188</v>
      </c>
      <c r="L391" s="212" t="s">
        <v>1720</v>
      </c>
      <c r="M391" s="212"/>
      <c r="N391" s="212" t="s">
        <v>1721</v>
      </c>
      <c r="O391" s="212" t="s">
        <v>1720</v>
      </c>
      <c r="P391" s="212"/>
      <c r="Q391" s="212" t="s">
        <v>1721</v>
      </c>
      <c r="R391" s="212" t="s">
        <v>1720</v>
      </c>
      <c r="S391" s="212"/>
      <c r="T391" s="212" t="s">
        <v>1721</v>
      </c>
      <c r="U391" t="s">
        <v>188</v>
      </c>
      <c r="V391" s="212" t="s">
        <v>1720</v>
      </c>
      <c r="W391" s="212"/>
      <c r="X391" s="212" t="s">
        <v>1721</v>
      </c>
      <c r="Y391" s="212" t="s">
        <v>1720</v>
      </c>
      <c r="Z391" s="212"/>
      <c r="AA391" s="212" t="s">
        <v>1721</v>
      </c>
      <c r="AB391" s="212" t="s">
        <v>1720</v>
      </c>
      <c r="AC391" s="212"/>
      <c r="AD391" s="212" t="s">
        <v>1721</v>
      </c>
      <c r="AE391" t="s">
        <v>188</v>
      </c>
    </row>
    <row r="392" spans="1:31" x14ac:dyDescent="0.3">
      <c r="A392" t="s">
        <v>190</v>
      </c>
      <c r="B392" s="2">
        <v>88</v>
      </c>
      <c r="C392" s="27" t="s">
        <v>188</v>
      </c>
      <c r="D392" s="2">
        <v>36.363636363636303</v>
      </c>
      <c r="E392" s="2">
        <v>40</v>
      </c>
      <c r="F392" s="27" t="s">
        <v>188</v>
      </c>
      <c r="G392" s="14">
        <v>28.484848484848399</v>
      </c>
      <c r="H392" s="2">
        <v>61</v>
      </c>
      <c r="I392" s="27" t="s">
        <v>188</v>
      </c>
      <c r="J392" s="14">
        <v>52.121212</v>
      </c>
      <c r="K392" s="27">
        <v>-0.30681818181818182</v>
      </c>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42</v>
      </c>
      <c r="C393" s="27">
        <v>0.47727272727272729</v>
      </c>
      <c r="D393" s="2">
        <v>27.272727272727199</v>
      </c>
      <c r="E393" s="2">
        <v>0</v>
      </c>
      <c r="F393" s="27">
        <v>0</v>
      </c>
      <c r="G393" s="14">
        <v>13.3333333333333</v>
      </c>
      <c r="H393" s="2">
        <v>53</v>
      </c>
      <c r="I393" s="27">
        <v>0.86885245901639341</v>
      </c>
      <c r="J393" s="14">
        <v>51.515152</v>
      </c>
      <c r="K393" s="27">
        <v>0.26190476190476192</v>
      </c>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10</v>
      </c>
      <c r="C394" s="27">
        <v>0.11363636363636363</v>
      </c>
      <c r="D394" s="2">
        <v>9.6969696969696901</v>
      </c>
      <c r="E394" s="2">
        <v>0</v>
      </c>
      <c r="F394" s="27">
        <v>0</v>
      </c>
      <c r="G394" s="14">
        <v>13.3333333333333</v>
      </c>
      <c r="H394" s="2">
        <v>0</v>
      </c>
      <c r="I394" s="27">
        <v>0</v>
      </c>
      <c r="J394" s="14">
        <v>15.151515</v>
      </c>
      <c r="K394" s="27">
        <v>-1</v>
      </c>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10</v>
      </c>
      <c r="C395" s="27">
        <v>0.11363636363636363</v>
      </c>
      <c r="D395" s="2">
        <v>9.6969696969696901</v>
      </c>
      <c r="E395" s="2">
        <v>0</v>
      </c>
      <c r="F395" s="27">
        <v>0</v>
      </c>
      <c r="G395" s="14">
        <v>13.3333333333333</v>
      </c>
      <c r="H395" s="2">
        <v>0</v>
      </c>
      <c r="I395" s="27">
        <v>0</v>
      </c>
      <c r="J395" s="14">
        <v>15.151515</v>
      </c>
      <c r="K395" s="27">
        <v>-1</v>
      </c>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v>0</v>
      </c>
      <c r="D396" s="2">
        <v>80</v>
      </c>
      <c r="E396" s="2">
        <v>0</v>
      </c>
      <c r="F396" s="27">
        <v>0</v>
      </c>
      <c r="G396" s="14">
        <v>13.3333333333333</v>
      </c>
      <c r="H396" s="2">
        <v>0</v>
      </c>
      <c r="I396" s="27">
        <v>0</v>
      </c>
      <c r="J396" s="14">
        <v>15.151515</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v>0</v>
      </c>
      <c r="D397" s="2">
        <v>80</v>
      </c>
      <c r="E397" s="2">
        <v>0</v>
      </c>
      <c r="F397" s="27">
        <v>0</v>
      </c>
      <c r="G397" s="14">
        <v>13.3333333333333</v>
      </c>
      <c r="H397" s="2">
        <v>0</v>
      </c>
      <c r="I397" s="27">
        <v>0</v>
      </c>
      <c r="J397" s="14">
        <v>15.151515</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10</v>
      </c>
      <c r="C398" s="27">
        <v>0.11363636363636363</v>
      </c>
      <c r="D398" s="2">
        <v>9.6969696969696901</v>
      </c>
      <c r="E398" s="2">
        <v>0</v>
      </c>
      <c r="F398" s="27">
        <v>0</v>
      </c>
      <c r="G398" s="14">
        <v>13.3333333333333</v>
      </c>
      <c r="H398" s="2">
        <v>0</v>
      </c>
      <c r="I398" s="27">
        <v>0</v>
      </c>
      <c r="J398" s="14">
        <v>15.151515</v>
      </c>
      <c r="K398" s="27">
        <v>-1</v>
      </c>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v>0</v>
      </c>
      <c r="D399" s="2">
        <v>80</v>
      </c>
      <c r="E399" s="2">
        <v>0</v>
      </c>
      <c r="F399" s="27">
        <v>0</v>
      </c>
      <c r="G399" s="14">
        <v>13.3333333333333</v>
      </c>
      <c r="H399" s="2">
        <v>0</v>
      </c>
      <c r="I399" s="27">
        <v>0</v>
      </c>
      <c r="J399" s="14">
        <v>15.151515</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32</v>
      </c>
      <c r="C400" s="27">
        <v>0.36363636363636365</v>
      </c>
      <c r="D400" s="2">
        <v>25.4545454545454</v>
      </c>
      <c r="E400" s="2">
        <v>0</v>
      </c>
      <c r="F400" s="27">
        <v>0</v>
      </c>
      <c r="G400" s="14">
        <v>13.3333333333333</v>
      </c>
      <c r="H400" s="2">
        <v>53</v>
      </c>
      <c r="I400" s="27">
        <v>0.86885245901639341</v>
      </c>
      <c r="J400" s="14">
        <v>51.515152</v>
      </c>
      <c r="K400" s="27">
        <v>0.65625</v>
      </c>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32</v>
      </c>
      <c r="C401" s="27">
        <v>0.36363636363636365</v>
      </c>
      <c r="D401" s="2">
        <v>25.4545454545454</v>
      </c>
      <c r="E401" s="2">
        <v>0</v>
      </c>
      <c r="F401" s="27">
        <v>0</v>
      </c>
      <c r="G401" s="14">
        <v>13.3333333333333</v>
      </c>
      <c r="H401" s="2">
        <v>0</v>
      </c>
      <c r="I401" s="27">
        <v>0</v>
      </c>
      <c r="J401" s="14">
        <v>15.151515</v>
      </c>
      <c r="K401" s="27">
        <v>-1</v>
      </c>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32</v>
      </c>
      <c r="C402" s="27">
        <v>0.36363636363636365</v>
      </c>
      <c r="D402" s="2">
        <v>25.4545454545454</v>
      </c>
      <c r="E402" s="2">
        <v>0</v>
      </c>
      <c r="F402" s="27">
        <v>0</v>
      </c>
      <c r="G402" s="14">
        <v>13.3333333333333</v>
      </c>
      <c r="H402" s="2">
        <v>0</v>
      </c>
      <c r="I402" s="27">
        <v>0</v>
      </c>
      <c r="J402" s="14">
        <v>15.151515</v>
      </c>
      <c r="K402" s="27">
        <v>-1</v>
      </c>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25</v>
      </c>
      <c r="C403" s="27">
        <v>0.28409090909090912</v>
      </c>
      <c r="D403" s="2">
        <v>24.848484848484802</v>
      </c>
      <c r="E403" s="2">
        <v>0</v>
      </c>
      <c r="F403" s="27">
        <v>0</v>
      </c>
      <c r="G403" s="14">
        <v>13.3333333333333</v>
      </c>
      <c r="H403" s="2">
        <v>0</v>
      </c>
      <c r="I403" s="27">
        <v>0</v>
      </c>
      <c r="J403" s="14">
        <v>15.151515</v>
      </c>
      <c r="K403" s="27">
        <v>-1</v>
      </c>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v>0</v>
      </c>
      <c r="D404" s="2">
        <v>80</v>
      </c>
      <c r="E404" s="2">
        <v>0</v>
      </c>
      <c r="F404" s="27">
        <v>0</v>
      </c>
      <c r="G404" s="14">
        <v>13.3333333333333</v>
      </c>
      <c r="H404" s="2">
        <v>0</v>
      </c>
      <c r="I404" s="27">
        <v>0</v>
      </c>
      <c r="J404" s="14">
        <v>15.151515</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7</v>
      </c>
      <c r="C405" s="27">
        <v>7.9545454545454544E-2</v>
      </c>
      <c r="D405" s="2">
        <v>7.2727272727272698</v>
      </c>
      <c r="E405" s="2">
        <v>0</v>
      </c>
      <c r="F405" s="27">
        <v>0</v>
      </c>
      <c r="G405" s="14">
        <v>13.3333333333333</v>
      </c>
      <c r="H405" s="2">
        <v>0</v>
      </c>
      <c r="I405" s="27">
        <v>0</v>
      </c>
      <c r="J405" s="14">
        <v>15.151515</v>
      </c>
      <c r="K405" s="27">
        <v>-1</v>
      </c>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v>0</v>
      </c>
      <c r="D406" s="2">
        <v>80</v>
      </c>
      <c r="E406" s="2">
        <v>0</v>
      </c>
      <c r="F406" s="27">
        <v>0</v>
      </c>
      <c r="G406" s="14">
        <v>13.3333333333333</v>
      </c>
      <c r="H406" s="2">
        <v>0</v>
      </c>
      <c r="I406" s="27">
        <v>0</v>
      </c>
      <c r="J406" s="14">
        <v>15.151515</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v>0</v>
      </c>
      <c r="D407" s="2">
        <v>80</v>
      </c>
      <c r="E407" s="2">
        <v>0</v>
      </c>
      <c r="F407" s="27">
        <v>0</v>
      </c>
      <c r="G407" s="14">
        <v>13.3333333333333</v>
      </c>
      <c r="H407" s="2">
        <v>53</v>
      </c>
      <c r="I407" s="27">
        <v>0.86885245901639341</v>
      </c>
      <c r="J407" s="14">
        <v>51.515152</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v>0</v>
      </c>
      <c r="D408" s="2">
        <v>80</v>
      </c>
      <c r="E408" s="2">
        <v>0</v>
      </c>
      <c r="F408" s="27">
        <v>0</v>
      </c>
      <c r="G408" s="14">
        <v>13.3333333333333</v>
      </c>
      <c r="H408" s="2">
        <v>53</v>
      </c>
      <c r="I408" s="27">
        <v>0.86885245901639341</v>
      </c>
      <c r="J408" s="14">
        <v>51.515152</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v>0</v>
      </c>
      <c r="D409" s="2">
        <v>80</v>
      </c>
      <c r="E409" s="2">
        <v>0</v>
      </c>
      <c r="F409" s="27">
        <v>0</v>
      </c>
      <c r="G409" s="14">
        <v>13.3333333333333</v>
      </c>
      <c r="H409" s="2">
        <v>0</v>
      </c>
      <c r="I409" s="27">
        <v>0</v>
      </c>
      <c r="J409" s="14">
        <v>15.151515</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v>0</v>
      </c>
      <c r="D410" s="2">
        <v>80</v>
      </c>
      <c r="E410" s="2">
        <v>0</v>
      </c>
      <c r="F410" s="27">
        <v>0</v>
      </c>
      <c r="G410" s="14">
        <v>13.3333333333333</v>
      </c>
      <c r="H410" s="2">
        <v>0</v>
      </c>
      <c r="I410" s="27">
        <v>0</v>
      </c>
      <c r="J410" s="14">
        <v>15.151515</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v>0</v>
      </c>
      <c r="D411" s="2">
        <v>80</v>
      </c>
      <c r="E411" s="2">
        <v>0</v>
      </c>
      <c r="F411" s="27">
        <v>0</v>
      </c>
      <c r="G411" s="14">
        <v>13.3333333333333</v>
      </c>
      <c r="H411" s="2">
        <v>53</v>
      </c>
      <c r="I411" s="27">
        <v>0.86885245901639341</v>
      </c>
      <c r="J411" s="14">
        <v>51.515152</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v>0</v>
      </c>
      <c r="D412" s="2">
        <v>80</v>
      </c>
      <c r="E412" s="2">
        <v>0</v>
      </c>
      <c r="F412" s="27">
        <v>0</v>
      </c>
      <c r="G412" s="14">
        <v>13.3333333333333</v>
      </c>
      <c r="H412" s="2">
        <v>0</v>
      </c>
      <c r="I412" s="27">
        <v>0</v>
      </c>
      <c r="J412" s="14">
        <v>15.151515</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46</v>
      </c>
      <c r="C413" s="27">
        <v>0.52272727272727271</v>
      </c>
      <c r="D413" s="2">
        <v>22.424242424242401</v>
      </c>
      <c r="E413" s="2">
        <v>40</v>
      </c>
      <c r="F413" s="27">
        <v>1</v>
      </c>
      <c r="G413" s="14">
        <v>28.484848484848399</v>
      </c>
      <c r="H413" s="2">
        <v>8</v>
      </c>
      <c r="I413" s="27">
        <v>0.13114754098360656</v>
      </c>
      <c r="J413" s="14">
        <v>13.333333</v>
      </c>
      <c r="K413" s="27">
        <v>-0.82608695652173914</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46</v>
      </c>
      <c r="C414" s="27">
        <v>0.52272727272727271</v>
      </c>
      <c r="D414" s="2">
        <v>22.424242424242401</v>
      </c>
      <c r="E414" s="2">
        <v>40</v>
      </c>
      <c r="F414" s="27">
        <v>1</v>
      </c>
      <c r="G414" s="14">
        <v>28.484848484848399</v>
      </c>
      <c r="H414" s="2">
        <v>8</v>
      </c>
      <c r="I414" s="27">
        <v>0.13114754098360656</v>
      </c>
      <c r="J414" s="14">
        <v>13.333333</v>
      </c>
      <c r="K414" s="27">
        <v>-0.82608695652173914</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32</v>
      </c>
      <c r="C415" s="27">
        <v>0.36363636363636365</v>
      </c>
      <c r="D415" s="2">
        <v>18.7878787878787</v>
      </c>
      <c r="E415" s="2">
        <v>34</v>
      </c>
      <c r="F415" s="27">
        <v>0.85</v>
      </c>
      <c r="G415" s="14">
        <v>27.272727272727199</v>
      </c>
      <c r="H415" s="2">
        <v>0</v>
      </c>
      <c r="I415" s="27">
        <v>0</v>
      </c>
      <c r="J415" s="14">
        <v>15.151515</v>
      </c>
      <c r="K415" s="27">
        <v>-1</v>
      </c>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v>0</v>
      </c>
      <c r="D416" s="2">
        <v>80</v>
      </c>
      <c r="E416" s="2">
        <v>0</v>
      </c>
      <c r="F416" s="27">
        <v>0</v>
      </c>
      <c r="G416" s="14">
        <v>13.3333333333333</v>
      </c>
      <c r="H416" s="2">
        <v>0</v>
      </c>
      <c r="I416" s="27">
        <v>0</v>
      </c>
      <c r="J416" s="14">
        <v>15.151515</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v>0</v>
      </c>
      <c r="D417" s="2">
        <v>80</v>
      </c>
      <c r="E417" s="2">
        <v>34</v>
      </c>
      <c r="F417" s="27">
        <v>0.85</v>
      </c>
      <c r="G417" s="14">
        <v>27.272727272727199</v>
      </c>
      <c r="H417" s="2">
        <v>0</v>
      </c>
      <c r="I417" s="27">
        <v>0</v>
      </c>
      <c r="J417" s="14">
        <v>15.151515</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32</v>
      </c>
      <c r="C418" s="27">
        <v>0.36363636363636365</v>
      </c>
      <c r="D418" s="2">
        <v>18.7878787878787</v>
      </c>
      <c r="E418" s="2">
        <v>0</v>
      </c>
      <c r="F418" s="27">
        <v>0</v>
      </c>
      <c r="G418" s="14">
        <v>13.3333333333333</v>
      </c>
      <c r="H418" s="2">
        <v>0</v>
      </c>
      <c r="I418" s="27">
        <v>0</v>
      </c>
      <c r="J418" s="14">
        <v>15.151515</v>
      </c>
      <c r="K418" s="27">
        <v>-1</v>
      </c>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14</v>
      </c>
      <c r="C419" s="27">
        <v>0.15909090909090909</v>
      </c>
      <c r="D419" s="2">
        <v>12.7272727272727</v>
      </c>
      <c r="E419" s="2">
        <v>6</v>
      </c>
      <c r="F419" s="27">
        <v>0.15</v>
      </c>
      <c r="G419" s="14">
        <v>5.4545454545454497</v>
      </c>
      <c r="H419" s="2">
        <v>8</v>
      </c>
      <c r="I419" s="27">
        <v>0.13114754098360656</v>
      </c>
      <c r="J419" s="14">
        <v>13.333333</v>
      </c>
      <c r="K419" s="27">
        <v>-0.42857142857142855</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0</v>
      </c>
      <c r="C420" s="27">
        <v>0</v>
      </c>
      <c r="D420" s="2">
        <v>80</v>
      </c>
      <c r="E420" s="2">
        <v>0</v>
      </c>
      <c r="F420" s="27">
        <v>0</v>
      </c>
      <c r="G420" s="14">
        <v>13.3333333333333</v>
      </c>
      <c r="H420" s="2">
        <v>0</v>
      </c>
      <c r="I420" s="27">
        <v>0</v>
      </c>
      <c r="J420" s="14">
        <v>15.151515</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0</v>
      </c>
      <c r="C421" s="27">
        <v>0</v>
      </c>
      <c r="D421" s="2">
        <v>80</v>
      </c>
      <c r="E421" s="2">
        <v>0</v>
      </c>
      <c r="F421" s="27">
        <v>0</v>
      </c>
      <c r="G421" s="14">
        <v>13.3333333333333</v>
      </c>
      <c r="H421" s="2">
        <v>0</v>
      </c>
      <c r="I421" s="27">
        <v>0</v>
      </c>
      <c r="J421" s="14">
        <v>15.151515</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0</v>
      </c>
      <c r="C422" s="27">
        <v>0</v>
      </c>
      <c r="D422" s="2">
        <v>80</v>
      </c>
      <c r="E422" s="2">
        <v>0</v>
      </c>
      <c r="F422" s="27">
        <v>0</v>
      </c>
      <c r="G422" s="14">
        <v>13.3333333333333</v>
      </c>
      <c r="H422" s="2">
        <v>0</v>
      </c>
      <c r="I422" s="27">
        <v>0</v>
      </c>
      <c r="J422" s="14">
        <v>15.151515</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0</v>
      </c>
      <c r="C423" s="27">
        <v>0</v>
      </c>
      <c r="D423" s="2">
        <v>80</v>
      </c>
      <c r="E423" s="2">
        <v>0</v>
      </c>
      <c r="F423" s="27">
        <v>0</v>
      </c>
      <c r="G423" s="14">
        <v>13.3333333333333</v>
      </c>
      <c r="H423" s="2">
        <v>0</v>
      </c>
      <c r="I423" s="27">
        <v>0</v>
      </c>
      <c r="J423" s="14">
        <v>15.151515</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v>0</v>
      </c>
      <c r="D424" s="2">
        <v>80</v>
      </c>
      <c r="E424" s="2">
        <v>0</v>
      </c>
      <c r="F424" s="27">
        <v>0</v>
      </c>
      <c r="G424" s="14">
        <v>13.3333333333333</v>
      </c>
      <c r="H424" s="2">
        <v>0</v>
      </c>
      <c r="I424" s="27">
        <v>0</v>
      </c>
      <c r="J424" s="14">
        <v>15.151515</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0</v>
      </c>
      <c r="C425" s="27">
        <v>0</v>
      </c>
      <c r="D425" s="2">
        <v>80</v>
      </c>
      <c r="E425" s="2">
        <v>0</v>
      </c>
      <c r="F425" s="27">
        <v>0</v>
      </c>
      <c r="G425" s="14">
        <v>13.3333333333333</v>
      </c>
      <c r="H425" s="2">
        <v>0</v>
      </c>
      <c r="I425" s="27">
        <v>0</v>
      </c>
      <c r="J425" s="14">
        <v>15.151515</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v>0</v>
      </c>
      <c r="D426" s="2">
        <v>80</v>
      </c>
      <c r="E426" s="2">
        <v>0</v>
      </c>
      <c r="F426" s="27">
        <v>0</v>
      </c>
      <c r="G426" s="14">
        <v>13.3333333333333</v>
      </c>
      <c r="H426" s="2">
        <v>0</v>
      </c>
      <c r="I426" s="27">
        <v>0</v>
      </c>
      <c r="J426" s="14">
        <v>15.151515</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0</v>
      </c>
      <c r="C427" s="27">
        <v>0</v>
      </c>
      <c r="D427" s="2">
        <v>80</v>
      </c>
      <c r="E427" s="2">
        <v>0</v>
      </c>
      <c r="F427" s="27">
        <v>0</v>
      </c>
      <c r="G427" s="14">
        <v>13.3333333333333</v>
      </c>
      <c r="H427" s="2">
        <v>0</v>
      </c>
      <c r="I427" s="27">
        <v>0</v>
      </c>
      <c r="J427" s="14">
        <v>15.151515</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0</v>
      </c>
      <c r="C428" s="27">
        <v>0</v>
      </c>
      <c r="D428" s="2">
        <v>80</v>
      </c>
      <c r="E428" s="2">
        <v>0</v>
      </c>
      <c r="F428" s="27">
        <v>0</v>
      </c>
      <c r="G428" s="14">
        <v>13.3333333333333</v>
      </c>
      <c r="H428" s="2">
        <v>0</v>
      </c>
      <c r="I428" s="27">
        <v>0</v>
      </c>
      <c r="J428" s="14">
        <v>15.151515</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v>0</v>
      </c>
      <c r="D429" s="2">
        <v>80</v>
      </c>
      <c r="E429" s="2">
        <v>0</v>
      </c>
      <c r="F429" s="27">
        <v>0</v>
      </c>
      <c r="G429" s="14">
        <v>13.3333333333333</v>
      </c>
      <c r="H429" s="2">
        <v>0</v>
      </c>
      <c r="I429" s="27">
        <v>0</v>
      </c>
      <c r="J429" s="14">
        <v>15.151515</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v>0</v>
      </c>
      <c r="D430" s="2">
        <v>80</v>
      </c>
      <c r="E430" s="2">
        <v>0</v>
      </c>
      <c r="F430" s="27">
        <v>0</v>
      </c>
      <c r="G430" s="14">
        <v>13.3333333333333</v>
      </c>
      <c r="H430" s="2">
        <v>0</v>
      </c>
      <c r="I430" s="27">
        <v>0</v>
      </c>
      <c r="J430" s="14">
        <v>15.151515</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0</v>
      </c>
      <c r="C431" s="27">
        <v>0</v>
      </c>
      <c r="D431" s="2">
        <v>80</v>
      </c>
      <c r="E431" s="2">
        <v>0</v>
      </c>
      <c r="F431" s="27">
        <v>0</v>
      </c>
      <c r="G431" s="14">
        <v>13.3333333333333</v>
      </c>
      <c r="H431" s="2">
        <v>0</v>
      </c>
      <c r="I431" s="27">
        <v>0</v>
      </c>
      <c r="J431" s="14">
        <v>15.151515</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v>0</v>
      </c>
      <c r="D432" s="2">
        <v>80</v>
      </c>
      <c r="E432" s="2">
        <v>0</v>
      </c>
      <c r="F432" s="27">
        <v>0</v>
      </c>
      <c r="G432" s="14">
        <v>13.3333333333333</v>
      </c>
      <c r="H432" s="2">
        <v>0</v>
      </c>
      <c r="I432" s="27">
        <v>0</v>
      </c>
      <c r="J432" s="14">
        <v>15.151515</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3" t="s">
        <v>1848</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row>
    <row r="435" spans="1:31" x14ac:dyDescent="0.3">
      <c r="B435" s="212" t="s">
        <v>1720</v>
      </c>
      <c r="C435" s="212"/>
      <c r="D435" s="212" t="s">
        <v>1721</v>
      </c>
      <c r="E435" s="212" t="s">
        <v>1720</v>
      </c>
      <c r="F435" s="212"/>
      <c r="G435" s="212" t="s">
        <v>1721</v>
      </c>
      <c r="H435" s="212" t="s">
        <v>1720</v>
      </c>
      <c r="I435" s="212"/>
      <c r="J435" s="212" t="s">
        <v>1721</v>
      </c>
      <c r="K435" t="s">
        <v>188</v>
      </c>
      <c r="L435" s="212" t="s">
        <v>1720</v>
      </c>
      <c r="M435" s="212"/>
      <c r="N435" s="212" t="s">
        <v>1721</v>
      </c>
      <c r="O435" s="212" t="s">
        <v>1720</v>
      </c>
      <c r="P435" s="212"/>
      <c r="Q435" s="212" t="s">
        <v>1721</v>
      </c>
      <c r="R435" s="212" t="s">
        <v>1720</v>
      </c>
      <c r="S435" s="212"/>
      <c r="T435" s="212" t="s">
        <v>1721</v>
      </c>
      <c r="U435" t="s">
        <v>188</v>
      </c>
      <c r="V435" s="212" t="s">
        <v>1720</v>
      </c>
      <c r="W435" s="212"/>
      <c r="X435" s="212" t="s">
        <v>1721</v>
      </c>
      <c r="Y435" s="212" t="s">
        <v>1720</v>
      </c>
      <c r="Z435" s="212"/>
      <c r="AA435" s="212" t="s">
        <v>1721</v>
      </c>
      <c r="AB435" s="212" t="s">
        <v>1720</v>
      </c>
      <c r="AC435" s="212"/>
      <c r="AD435" s="212" t="s">
        <v>1721</v>
      </c>
      <c r="AE435" t="s">
        <v>188</v>
      </c>
    </row>
    <row r="436" spans="1:31" x14ac:dyDescent="0.3">
      <c r="A436" t="s">
        <v>190</v>
      </c>
      <c r="B436" s="2">
        <v>36</v>
      </c>
      <c r="C436" s="27" t="s">
        <v>188</v>
      </c>
      <c r="D436" s="2">
        <v>15.151515151515101</v>
      </c>
      <c r="E436" s="2">
        <v>34</v>
      </c>
      <c r="F436" s="27" t="s">
        <v>188</v>
      </c>
      <c r="G436" s="14">
        <v>20</v>
      </c>
      <c r="H436" s="2">
        <v>61</v>
      </c>
      <c r="I436" s="27" t="s">
        <v>188</v>
      </c>
      <c r="J436" s="14">
        <v>30.909089999999999</v>
      </c>
      <c r="K436" s="27">
        <v>0.69444444444444442</v>
      </c>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0</v>
      </c>
      <c r="C437" s="27">
        <v>0</v>
      </c>
      <c r="D437" s="2">
        <v>80</v>
      </c>
      <c r="E437" s="2">
        <v>0</v>
      </c>
      <c r="F437" s="27">
        <v>0</v>
      </c>
      <c r="G437" s="14">
        <v>13.3333333333333</v>
      </c>
      <c r="H437" s="2">
        <v>4</v>
      </c>
      <c r="I437" s="27">
        <v>6.5573770491803282E-2</v>
      </c>
      <c r="J437" s="14">
        <v>3.6363637400000002</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0</v>
      </c>
      <c r="C438" s="27">
        <v>0</v>
      </c>
      <c r="D438" s="2">
        <v>80</v>
      </c>
      <c r="E438" s="2">
        <v>0</v>
      </c>
      <c r="F438" s="27">
        <v>0</v>
      </c>
      <c r="G438" s="14">
        <v>13.3333333333333</v>
      </c>
      <c r="H438" s="2">
        <v>4</v>
      </c>
      <c r="I438" s="27">
        <v>6.5573770491803282E-2</v>
      </c>
      <c r="J438" s="14">
        <v>3.6363637400000002</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0</v>
      </c>
      <c r="C439" s="27">
        <v>0</v>
      </c>
      <c r="D439" s="2">
        <v>80</v>
      </c>
      <c r="E439" s="2">
        <v>0</v>
      </c>
      <c r="F439" s="27">
        <v>0</v>
      </c>
      <c r="G439" s="14">
        <v>13.3333333333333</v>
      </c>
      <c r="H439" s="2">
        <v>4</v>
      </c>
      <c r="I439" s="27">
        <v>6.5573770491803282E-2</v>
      </c>
      <c r="J439" s="14">
        <v>3.6363637400000002</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v>0</v>
      </c>
      <c r="D440" s="2">
        <v>80</v>
      </c>
      <c r="E440" s="2">
        <v>0</v>
      </c>
      <c r="F440" s="27">
        <v>0</v>
      </c>
      <c r="G440" s="14">
        <v>13.3333333333333</v>
      </c>
      <c r="H440" s="2">
        <v>0</v>
      </c>
      <c r="I440" s="27">
        <v>0</v>
      </c>
      <c r="J440" s="14">
        <v>15.151515</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v>0</v>
      </c>
      <c r="D441" s="2">
        <v>80</v>
      </c>
      <c r="E441" s="2">
        <v>0</v>
      </c>
      <c r="F441" s="27">
        <v>0</v>
      </c>
      <c r="G441" s="14">
        <v>13.3333333333333</v>
      </c>
      <c r="H441" s="2">
        <v>0</v>
      </c>
      <c r="I441" s="27">
        <v>0</v>
      </c>
      <c r="J441" s="14">
        <v>15.151515</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0</v>
      </c>
      <c r="C442" s="27">
        <v>0</v>
      </c>
      <c r="D442" s="2">
        <v>80</v>
      </c>
      <c r="E442" s="2">
        <v>0</v>
      </c>
      <c r="F442" s="27">
        <v>0</v>
      </c>
      <c r="G442" s="14">
        <v>13.3333333333333</v>
      </c>
      <c r="H442" s="2">
        <v>4</v>
      </c>
      <c r="I442" s="27">
        <v>6.5573770491803282E-2</v>
      </c>
      <c r="J442" s="14">
        <v>3.6363637400000002</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0</v>
      </c>
      <c r="C443" s="27">
        <v>0</v>
      </c>
      <c r="D443" s="2">
        <v>80</v>
      </c>
      <c r="E443" s="2">
        <v>0</v>
      </c>
      <c r="F443" s="27">
        <v>0</v>
      </c>
      <c r="G443" s="14">
        <v>13.3333333333333</v>
      </c>
      <c r="H443" s="2">
        <v>0</v>
      </c>
      <c r="I443" s="27">
        <v>0</v>
      </c>
      <c r="J443" s="14">
        <v>15.151515</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0</v>
      </c>
      <c r="C444" s="27">
        <v>0</v>
      </c>
      <c r="D444" s="2">
        <v>80</v>
      </c>
      <c r="E444" s="2">
        <v>0</v>
      </c>
      <c r="F444" s="27">
        <v>0</v>
      </c>
      <c r="G444" s="14">
        <v>13.3333333333333</v>
      </c>
      <c r="H444" s="2">
        <v>0</v>
      </c>
      <c r="I444" s="27">
        <v>0</v>
      </c>
      <c r="J444" s="14">
        <v>15.151515</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v>0</v>
      </c>
      <c r="D445" s="2">
        <v>80</v>
      </c>
      <c r="E445" s="2">
        <v>0</v>
      </c>
      <c r="F445" s="27">
        <v>0</v>
      </c>
      <c r="G445" s="14">
        <v>13.3333333333333</v>
      </c>
      <c r="H445" s="2">
        <v>0</v>
      </c>
      <c r="I445" s="27">
        <v>0</v>
      </c>
      <c r="J445" s="14">
        <v>15.151515</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v>0</v>
      </c>
      <c r="D446" s="2">
        <v>80</v>
      </c>
      <c r="E446" s="2">
        <v>0</v>
      </c>
      <c r="F446" s="27">
        <v>0</v>
      </c>
      <c r="G446" s="14">
        <v>13.3333333333333</v>
      </c>
      <c r="H446" s="2">
        <v>0</v>
      </c>
      <c r="I446" s="27">
        <v>0</v>
      </c>
      <c r="J446" s="14">
        <v>15.151515</v>
      </c>
      <c r="K446" s="198"/>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v>0</v>
      </c>
      <c r="D447" s="2">
        <v>80</v>
      </c>
      <c r="E447" s="2">
        <v>0</v>
      </c>
      <c r="F447" s="27">
        <v>0</v>
      </c>
      <c r="G447" s="14">
        <v>13.3333333333333</v>
      </c>
      <c r="H447" s="2">
        <v>0</v>
      </c>
      <c r="I447" s="27">
        <v>0</v>
      </c>
      <c r="J447" s="14">
        <v>15.151515</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v>0</v>
      </c>
      <c r="D448" s="2">
        <v>80</v>
      </c>
      <c r="E448" s="2">
        <v>0</v>
      </c>
      <c r="F448" s="27">
        <v>0</v>
      </c>
      <c r="G448" s="14">
        <v>13.3333333333333</v>
      </c>
      <c r="H448" s="2">
        <v>0</v>
      </c>
      <c r="I448" s="27">
        <v>0</v>
      </c>
      <c r="J448" s="14">
        <v>15.151515</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v>0</v>
      </c>
      <c r="D449" s="2">
        <v>80</v>
      </c>
      <c r="E449" s="2">
        <v>0</v>
      </c>
      <c r="F449" s="27">
        <v>0</v>
      </c>
      <c r="G449" s="14">
        <v>13.3333333333333</v>
      </c>
      <c r="H449" s="2">
        <v>0</v>
      </c>
      <c r="I449" s="27">
        <v>0</v>
      </c>
      <c r="J449" s="14">
        <v>15.151515</v>
      </c>
      <c r="K449" s="198"/>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v>0</v>
      </c>
      <c r="D450" s="2">
        <v>80</v>
      </c>
      <c r="E450" s="2">
        <v>0</v>
      </c>
      <c r="F450" s="27">
        <v>0</v>
      </c>
      <c r="G450" s="14">
        <v>13.3333333333333</v>
      </c>
      <c r="H450" s="2">
        <v>0</v>
      </c>
      <c r="I450" s="27">
        <v>0</v>
      </c>
      <c r="J450" s="14">
        <v>15.151515</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0</v>
      </c>
      <c r="C451" s="27">
        <v>0</v>
      </c>
      <c r="D451" s="2">
        <v>80</v>
      </c>
      <c r="E451" s="2">
        <v>0</v>
      </c>
      <c r="F451" s="27">
        <v>0</v>
      </c>
      <c r="G451" s="14">
        <v>13.3333333333333</v>
      </c>
      <c r="H451" s="2">
        <v>0</v>
      </c>
      <c r="I451" s="27">
        <v>0</v>
      </c>
      <c r="J451" s="14">
        <v>15.151515</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0</v>
      </c>
      <c r="C452" s="27">
        <v>0</v>
      </c>
      <c r="D452" s="2">
        <v>80</v>
      </c>
      <c r="E452" s="2">
        <v>0</v>
      </c>
      <c r="F452" s="27">
        <v>0</v>
      </c>
      <c r="G452" s="14">
        <v>13.3333333333333</v>
      </c>
      <c r="H452" s="2">
        <v>0</v>
      </c>
      <c r="I452" s="27">
        <v>0</v>
      </c>
      <c r="J452" s="14">
        <v>15.151515</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v>0</v>
      </c>
      <c r="D453" s="2">
        <v>80</v>
      </c>
      <c r="E453" s="2">
        <v>0</v>
      </c>
      <c r="F453" s="27">
        <v>0</v>
      </c>
      <c r="G453" s="14">
        <v>13.3333333333333</v>
      </c>
      <c r="H453" s="2">
        <v>0</v>
      </c>
      <c r="I453" s="27">
        <v>0</v>
      </c>
      <c r="J453" s="14">
        <v>15.151515</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0</v>
      </c>
      <c r="C454" s="27">
        <v>0</v>
      </c>
      <c r="D454" s="2">
        <v>80</v>
      </c>
      <c r="E454" s="2">
        <v>0</v>
      </c>
      <c r="F454" s="27">
        <v>0</v>
      </c>
      <c r="G454" s="14">
        <v>13.3333333333333</v>
      </c>
      <c r="H454" s="2">
        <v>0</v>
      </c>
      <c r="I454" s="27">
        <v>0</v>
      </c>
      <c r="J454" s="14">
        <v>15.151515</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v>0</v>
      </c>
      <c r="D455" s="2">
        <v>80</v>
      </c>
      <c r="E455" s="2">
        <v>0</v>
      </c>
      <c r="F455" s="27">
        <v>0</v>
      </c>
      <c r="G455" s="14">
        <v>13.3333333333333</v>
      </c>
      <c r="H455" s="2">
        <v>0</v>
      </c>
      <c r="I455" s="27">
        <v>0</v>
      </c>
      <c r="J455" s="14">
        <v>15.151515</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v>0</v>
      </c>
      <c r="D456" s="2">
        <v>80</v>
      </c>
      <c r="E456" s="2">
        <v>0</v>
      </c>
      <c r="F456" s="27">
        <v>0</v>
      </c>
      <c r="G456" s="14">
        <v>13.3333333333333</v>
      </c>
      <c r="H456" s="2">
        <v>0</v>
      </c>
      <c r="I456" s="27">
        <v>0</v>
      </c>
      <c r="J456" s="14">
        <v>15.151515</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36</v>
      </c>
      <c r="C457" s="27">
        <v>1</v>
      </c>
      <c r="D457" s="2">
        <v>15.151515151515101</v>
      </c>
      <c r="E457" s="2">
        <v>34</v>
      </c>
      <c r="F457" s="27">
        <v>1</v>
      </c>
      <c r="G457" s="14">
        <v>20</v>
      </c>
      <c r="H457" s="2">
        <v>57</v>
      </c>
      <c r="I457" s="27">
        <v>0.93442622950819676</v>
      </c>
      <c r="J457" s="14">
        <v>30.909089999999999</v>
      </c>
      <c r="K457" s="27">
        <v>0.58333333333333337</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36</v>
      </c>
      <c r="C458" s="27">
        <v>1</v>
      </c>
      <c r="D458" s="2">
        <v>15.151515151515101</v>
      </c>
      <c r="E458" s="2">
        <v>24</v>
      </c>
      <c r="F458" s="27">
        <v>0.70588235294117652</v>
      </c>
      <c r="G458" s="14">
        <v>18.181818181818102</v>
      </c>
      <c r="H458" s="2">
        <v>30</v>
      </c>
      <c r="I458" s="27">
        <v>0.49180327868852458</v>
      </c>
      <c r="J458" s="14">
        <v>18.181818</v>
      </c>
      <c r="K458" s="27">
        <v>-0.16666666666666666</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0</v>
      </c>
      <c r="C459" s="27">
        <v>0</v>
      </c>
      <c r="D459" s="2">
        <v>80</v>
      </c>
      <c r="E459" s="2">
        <v>24</v>
      </c>
      <c r="F459" s="27">
        <v>0.70588235294117652</v>
      </c>
      <c r="G459" s="14">
        <v>18.181818181818102</v>
      </c>
      <c r="H459" s="2">
        <v>21</v>
      </c>
      <c r="I459" s="27">
        <v>0.34426229508196721</v>
      </c>
      <c r="J459" s="14">
        <v>15.757576</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v>0</v>
      </c>
      <c r="D460" s="2">
        <v>80</v>
      </c>
      <c r="E460" s="2">
        <v>14</v>
      </c>
      <c r="F460" s="27">
        <v>0.41176470588235292</v>
      </c>
      <c r="G460" s="14">
        <v>14.545454545454501</v>
      </c>
      <c r="H460" s="2">
        <v>0</v>
      </c>
      <c r="I460" s="27">
        <v>0</v>
      </c>
      <c r="J460" s="14">
        <v>15.151515</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0</v>
      </c>
      <c r="C461" s="27">
        <v>0</v>
      </c>
      <c r="D461" s="2">
        <v>80</v>
      </c>
      <c r="E461" s="2">
        <v>0</v>
      </c>
      <c r="F461" s="27">
        <v>0</v>
      </c>
      <c r="G461" s="14">
        <v>13.3333333333333</v>
      </c>
      <c r="H461" s="2">
        <v>0</v>
      </c>
      <c r="I461" s="27">
        <v>0</v>
      </c>
      <c r="J461" s="14">
        <v>15.151515</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0</v>
      </c>
      <c r="C462" s="27">
        <v>0</v>
      </c>
      <c r="D462" s="2">
        <v>80</v>
      </c>
      <c r="E462" s="2">
        <v>10</v>
      </c>
      <c r="F462" s="27">
        <v>0.29411764705882354</v>
      </c>
      <c r="G462" s="14">
        <v>11.5151515151515</v>
      </c>
      <c r="H462" s="2">
        <v>21</v>
      </c>
      <c r="I462" s="27">
        <v>0.34426229508196721</v>
      </c>
      <c r="J462" s="14">
        <v>15.757576</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36</v>
      </c>
      <c r="C463" s="27">
        <v>1</v>
      </c>
      <c r="D463" s="2">
        <v>15.151515151515101</v>
      </c>
      <c r="E463" s="2">
        <v>0</v>
      </c>
      <c r="F463" s="27">
        <v>0</v>
      </c>
      <c r="G463" s="14">
        <v>13.3333333333333</v>
      </c>
      <c r="H463" s="2">
        <v>9</v>
      </c>
      <c r="I463" s="27">
        <v>0.14754098360655737</v>
      </c>
      <c r="J463" s="14">
        <v>9.0909089999999999</v>
      </c>
      <c r="K463" s="27">
        <v>-0.75</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0</v>
      </c>
      <c r="C464" s="27">
        <v>0</v>
      </c>
      <c r="D464" s="2">
        <v>80</v>
      </c>
      <c r="E464" s="2">
        <v>10</v>
      </c>
      <c r="F464" s="27">
        <v>0.29411764705882354</v>
      </c>
      <c r="G464" s="14">
        <v>7.2727272727272698</v>
      </c>
      <c r="H464" s="2">
        <v>27</v>
      </c>
      <c r="I464" s="27">
        <v>0.44262295081967212</v>
      </c>
      <c r="J464" s="14">
        <v>22.424242</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0</v>
      </c>
      <c r="C465" s="27">
        <v>0</v>
      </c>
      <c r="D465" s="2">
        <v>80</v>
      </c>
      <c r="E465" s="2">
        <v>0</v>
      </c>
      <c r="F465" s="27">
        <v>0</v>
      </c>
      <c r="G465" s="14">
        <v>13.3333333333333</v>
      </c>
      <c r="H465" s="2">
        <v>22</v>
      </c>
      <c r="I465" s="27">
        <v>0.36065573770491804</v>
      </c>
      <c r="J465" s="14">
        <v>20.606059999999999</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0</v>
      </c>
      <c r="C466" s="27">
        <v>0</v>
      </c>
      <c r="D466" s="2">
        <v>80</v>
      </c>
      <c r="E466" s="2">
        <v>0</v>
      </c>
      <c r="F466" s="27">
        <v>0</v>
      </c>
      <c r="G466" s="14">
        <v>13.3333333333333</v>
      </c>
      <c r="H466" s="2">
        <v>0</v>
      </c>
      <c r="I466" s="27">
        <v>0</v>
      </c>
      <c r="J466" s="14">
        <v>15.151515</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v>0</v>
      </c>
      <c r="D467" s="2">
        <v>80</v>
      </c>
      <c r="E467" s="2">
        <v>0</v>
      </c>
      <c r="F467" s="27">
        <v>0</v>
      </c>
      <c r="G467" s="14">
        <v>13.3333333333333</v>
      </c>
      <c r="H467" s="2">
        <v>0</v>
      </c>
      <c r="I467" s="27">
        <v>0</v>
      </c>
      <c r="J467" s="14">
        <v>15.151515</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0</v>
      </c>
      <c r="C468" s="27">
        <v>0</v>
      </c>
      <c r="D468" s="2">
        <v>80</v>
      </c>
      <c r="E468" s="2">
        <v>0</v>
      </c>
      <c r="F468" s="27">
        <v>0</v>
      </c>
      <c r="G468" s="14">
        <v>13.3333333333333</v>
      </c>
      <c r="H468" s="2">
        <v>0</v>
      </c>
      <c r="I468" s="27">
        <v>0</v>
      </c>
      <c r="J468" s="14">
        <v>15.151515</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v>0</v>
      </c>
      <c r="D469" s="2">
        <v>80</v>
      </c>
      <c r="E469" s="2">
        <v>0</v>
      </c>
      <c r="F469" s="27">
        <v>0</v>
      </c>
      <c r="G469" s="14">
        <v>13.3333333333333</v>
      </c>
      <c r="H469" s="2">
        <v>0</v>
      </c>
      <c r="I469" s="27">
        <v>0</v>
      </c>
      <c r="J469" s="14">
        <v>15.151515</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v>0</v>
      </c>
      <c r="D470" s="2">
        <v>80</v>
      </c>
      <c r="E470" s="2">
        <v>0</v>
      </c>
      <c r="F470" s="27">
        <v>0</v>
      </c>
      <c r="G470" s="14">
        <v>13.3333333333333</v>
      </c>
      <c r="H470" s="2">
        <v>22</v>
      </c>
      <c r="I470" s="27">
        <v>0.36065573770491804</v>
      </c>
      <c r="J470" s="14">
        <v>20.606059999999999</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v>0</v>
      </c>
      <c r="D471" s="2">
        <v>80</v>
      </c>
      <c r="E471" s="2">
        <v>10</v>
      </c>
      <c r="F471" s="27">
        <v>0.29411764705882354</v>
      </c>
      <c r="G471" s="14">
        <v>7.2727272727272698</v>
      </c>
      <c r="H471" s="2">
        <v>5</v>
      </c>
      <c r="I471" s="27">
        <v>8.1967213114754092E-2</v>
      </c>
      <c r="J471" s="14">
        <v>7.2727274900000003</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v>0</v>
      </c>
      <c r="D472" s="2">
        <v>80</v>
      </c>
      <c r="E472" s="2">
        <v>0</v>
      </c>
      <c r="F472" s="27">
        <v>0</v>
      </c>
      <c r="G472" s="14">
        <v>13.3333333333333</v>
      </c>
      <c r="H472" s="2">
        <v>5</v>
      </c>
      <c r="I472" s="27">
        <v>8.1967213114754092E-2</v>
      </c>
      <c r="J472" s="14">
        <v>7.2727274900000003</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v>0</v>
      </c>
      <c r="D473" s="2">
        <v>80</v>
      </c>
      <c r="E473" s="2">
        <v>0</v>
      </c>
      <c r="F473" s="27">
        <v>0</v>
      </c>
      <c r="G473" s="14">
        <v>13.3333333333333</v>
      </c>
      <c r="H473" s="2">
        <v>0</v>
      </c>
      <c r="I473" s="27">
        <v>0</v>
      </c>
      <c r="J473" s="14">
        <v>15.151515</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v>0</v>
      </c>
      <c r="D474" s="2">
        <v>80</v>
      </c>
      <c r="E474" s="2">
        <v>0</v>
      </c>
      <c r="F474" s="27">
        <v>0</v>
      </c>
      <c r="G474" s="14">
        <v>13.3333333333333</v>
      </c>
      <c r="H474" s="2">
        <v>0</v>
      </c>
      <c r="I474" s="27">
        <v>0</v>
      </c>
      <c r="J474" s="14">
        <v>15.151515</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v>0</v>
      </c>
      <c r="D475" s="2">
        <v>80</v>
      </c>
      <c r="E475" s="2">
        <v>0</v>
      </c>
      <c r="F475" s="27">
        <v>0</v>
      </c>
      <c r="G475" s="14">
        <v>13.3333333333333</v>
      </c>
      <c r="H475" s="2">
        <v>5</v>
      </c>
      <c r="I475" s="27">
        <v>8.1967213114754092E-2</v>
      </c>
      <c r="J475" s="14">
        <v>7.2727274900000003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v>0</v>
      </c>
      <c r="D476" s="2">
        <v>80</v>
      </c>
      <c r="E476" s="2">
        <v>10</v>
      </c>
      <c r="F476" s="27">
        <v>0.29411764705882354</v>
      </c>
      <c r="G476" s="14">
        <v>7.2727272727272698</v>
      </c>
      <c r="H476" s="2">
        <v>0</v>
      </c>
      <c r="I476" s="27">
        <v>0</v>
      </c>
      <c r="J476" s="14">
        <v>15.151515</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3" t="s">
        <v>1849</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row>
    <row r="479" spans="1:31" x14ac:dyDescent="0.3">
      <c r="B479" s="212" t="s">
        <v>1720</v>
      </c>
      <c r="C479" s="212"/>
      <c r="D479" s="212" t="s">
        <v>1721</v>
      </c>
      <c r="E479" s="212" t="s">
        <v>1720</v>
      </c>
      <c r="F479" s="212"/>
      <c r="G479" s="212" t="s">
        <v>1721</v>
      </c>
      <c r="H479" s="212" t="s">
        <v>1720</v>
      </c>
      <c r="I479" s="212"/>
      <c r="J479" s="212" t="s">
        <v>1721</v>
      </c>
      <c r="K479" t="s">
        <v>188</v>
      </c>
      <c r="L479" s="212" t="s">
        <v>1720</v>
      </c>
      <c r="M479" s="212"/>
      <c r="N479" s="212" t="s">
        <v>1721</v>
      </c>
      <c r="O479" s="212" t="s">
        <v>1720</v>
      </c>
      <c r="P479" s="212"/>
      <c r="Q479" s="212" t="s">
        <v>1721</v>
      </c>
      <c r="R479" s="212" t="s">
        <v>1720</v>
      </c>
      <c r="S479" s="212"/>
      <c r="T479" s="212" t="s">
        <v>1721</v>
      </c>
      <c r="U479" t="s">
        <v>188</v>
      </c>
      <c r="V479" s="212" t="s">
        <v>1720</v>
      </c>
      <c r="W479" s="212"/>
      <c r="X479" s="212" t="s">
        <v>1721</v>
      </c>
      <c r="Y479" s="212" t="s">
        <v>1720</v>
      </c>
      <c r="Z479" s="212"/>
      <c r="AA479" s="212" t="s">
        <v>1721</v>
      </c>
      <c r="AB479" s="212" t="s">
        <v>1720</v>
      </c>
      <c r="AC479" s="212"/>
      <c r="AD479" s="212" t="s">
        <v>1721</v>
      </c>
      <c r="AE479" t="s">
        <v>188</v>
      </c>
    </row>
    <row r="480" spans="1:31" x14ac:dyDescent="0.3">
      <c r="A480" t="s">
        <v>190</v>
      </c>
      <c r="B480" s="2">
        <v>267</v>
      </c>
      <c r="C480" s="27" t="s">
        <v>188</v>
      </c>
      <c r="D480" s="2">
        <v>56.969696969696898</v>
      </c>
      <c r="E480" s="2">
        <v>228</v>
      </c>
      <c r="F480" s="27" t="s">
        <v>188</v>
      </c>
      <c r="G480" s="14">
        <v>42.424242424242401</v>
      </c>
      <c r="H480" s="2">
        <v>130</v>
      </c>
      <c r="I480" s="27" t="s">
        <v>188</v>
      </c>
      <c r="J480" s="14">
        <v>40.606059999999999</v>
      </c>
      <c r="K480" s="27">
        <v>-0.51310861423220977</v>
      </c>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10</v>
      </c>
      <c r="C481" s="27">
        <v>3.7453183520599252E-2</v>
      </c>
      <c r="D481" s="2">
        <v>10.909090909090899</v>
      </c>
      <c r="E481" s="2">
        <v>12</v>
      </c>
      <c r="F481" s="27">
        <v>5.2631578947368418E-2</v>
      </c>
      <c r="G481" s="14">
        <v>12.7272727272727</v>
      </c>
      <c r="H481" s="2">
        <v>0</v>
      </c>
      <c r="I481" s="27">
        <v>0</v>
      </c>
      <c r="J481" s="14">
        <v>15.151515</v>
      </c>
      <c r="K481" s="27">
        <v>-1</v>
      </c>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0</v>
      </c>
      <c r="C482" s="27">
        <v>0</v>
      </c>
      <c r="D482" s="2">
        <v>80</v>
      </c>
      <c r="E482" s="2">
        <v>0</v>
      </c>
      <c r="F482" s="27">
        <v>0</v>
      </c>
      <c r="G482" s="14">
        <v>13.3333333333333</v>
      </c>
      <c r="H482" s="2">
        <v>0</v>
      </c>
      <c r="I482" s="27">
        <v>0</v>
      </c>
      <c r="J482" s="14">
        <v>15.151515</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v>0</v>
      </c>
      <c r="D483" s="2">
        <v>80</v>
      </c>
      <c r="E483" s="2">
        <v>0</v>
      </c>
      <c r="F483" s="27">
        <v>0</v>
      </c>
      <c r="G483" s="14">
        <v>13.3333333333333</v>
      </c>
      <c r="H483" s="2">
        <v>0</v>
      </c>
      <c r="I483" s="27">
        <v>0</v>
      </c>
      <c r="J483" s="14">
        <v>15.151515</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v>0</v>
      </c>
      <c r="D484" s="2">
        <v>80</v>
      </c>
      <c r="E484" s="2">
        <v>0</v>
      </c>
      <c r="F484" s="27">
        <v>0</v>
      </c>
      <c r="G484" s="14">
        <v>13.3333333333333</v>
      </c>
      <c r="H484" s="2">
        <v>0</v>
      </c>
      <c r="I484" s="27">
        <v>0</v>
      </c>
      <c r="J484" s="14">
        <v>15.151515</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v>0</v>
      </c>
      <c r="D485" s="2">
        <v>80</v>
      </c>
      <c r="E485" s="2">
        <v>0</v>
      </c>
      <c r="F485" s="27">
        <v>0</v>
      </c>
      <c r="G485" s="14">
        <v>13.3333333333333</v>
      </c>
      <c r="H485" s="2">
        <v>0</v>
      </c>
      <c r="I485" s="27">
        <v>0</v>
      </c>
      <c r="J485" s="14">
        <v>15.151515</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v>0</v>
      </c>
      <c r="D486" s="2">
        <v>80</v>
      </c>
      <c r="E486" s="2">
        <v>0</v>
      </c>
      <c r="F486" s="27">
        <v>0</v>
      </c>
      <c r="G486" s="14">
        <v>13.3333333333333</v>
      </c>
      <c r="H486" s="2">
        <v>0</v>
      </c>
      <c r="I486" s="27">
        <v>0</v>
      </c>
      <c r="J486" s="14">
        <v>15.151515</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0</v>
      </c>
      <c r="C487" s="27">
        <v>0</v>
      </c>
      <c r="D487" s="2">
        <v>80</v>
      </c>
      <c r="E487" s="2">
        <v>0</v>
      </c>
      <c r="F487" s="27">
        <v>0</v>
      </c>
      <c r="G487" s="14">
        <v>13.3333333333333</v>
      </c>
      <c r="H487" s="2">
        <v>0</v>
      </c>
      <c r="I487" s="27">
        <v>0</v>
      </c>
      <c r="J487" s="14">
        <v>15.151515</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10</v>
      </c>
      <c r="C488" s="27">
        <v>3.7453183520599252E-2</v>
      </c>
      <c r="D488" s="2">
        <v>10.909090909090899</v>
      </c>
      <c r="E488" s="2">
        <v>12</v>
      </c>
      <c r="F488" s="27">
        <v>5.2631578947368418E-2</v>
      </c>
      <c r="G488" s="14">
        <v>12.7272727272727</v>
      </c>
      <c r="H488" s="2">
        <v>0</v>
      </c>
      <c r="I488" s="27">
        <v>0</v>
      </c>
      <c r="J488" s="14">
        <v>15.151515</v>
      </c>
      <c r="K488" s="27">
        <v>-1</v>
      </c>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v>0</v>
      </c>
      <c r="D489" s="2">
        <v>80</v>
      </c>
      <c r="E489" s="2">
        <v>0</v>
      </c>
      <c r="F489" s="27">
        <v>0</v>
      </c>
      <c r="G489" s="14">
        <v>13.3333333333333</v>
      </c>
      <c r="H489" s="2">
        <v>0</v>
      </c>
      <c r="I489" s="27">
        <v>0</v>
      </c>
      <c r="J489" s="14">
        <v>15.151515</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v>0</v>
      </c>
      <c r="D490" s="2">
        <v>80</v>
      </c>
      <c r="E490" s="2">
        <v>0</v>
      </c>
      <c r="F490" s="27">
        <v>0</v>
      </c>
      <c r="G490" s="14">
        <v>13.3333333333333</v>
      </c>
      <c r="H490" s="2">
        <v>0</v>
      </c>
      <c r="I490" s="27">
        <v>0</v>
      </c>
      <c r="J490" s="14">
        <v>15.151515</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v>0</v>
      </c>
      <c r="D491" s="2">
        <v>80</v>
      </c>
      <c r="E491" s="2">
        <v>0</v>
      </c>
      <c r="F491" s="27">
        <v>0</v>
      </c>
      <c r="G491" s="14">
        <v>13.3333333333333</v>
      </c>
      <c r="H491" s="2">
        <v>0</v>
      </c>
      <c r="I491" s="27">
        <v>0</v>
      </c>
      <c r="J491" s="14">
        <v>15.151515</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v>0</v>
      </c>
      <c r="D492" s="2">
        <v>80</v>
      </c>
      <c r="E492" s="2">
        <v>0</v>
      </c>
      <c r="F492" s="27">
        <v>0</v>
      </c>
      <c r="G492" s="14">
        <v>13.3333333333333</v>
      </c>
      <c r="H492" s="2">
        <v>0</v>
      </c>
      <c r="I492" s="27">
        <v>0</v>
      </c>
      <c r="J492" s="14">
        <v>15.151515</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v>0</v>
      </c>
      <c r="D493" s="2">
        <v>80</v>
      </c>
      <c r="E493" s="2">
        <v>0</v>
      </c>
      <c r="F493" s="27">
        <v>0</v>
      </c>
      <c r="G493" s="14">
        <v>13.3333333333333</v>
      </c>
      <c r="H493" s="2">
        <v>0</v>
      </c>
      <c r="I493" s="27">
        <v>0</v>
      </c>
      <c r="J493" s="14">
        <v>15.151515</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v>0</v>
      </c>
      <c r="D494" s="2">
        <v>80</v>
      </c>
      <c r="E494" s="2">
        <v>0</v>
      </c>
      <c r="F494" s="27">
        <v>0</v>
      </c>
      <c r="G494" s="14">
        <v>13.3333333333333</v>
      </c>
      <c r="H494" s="2">
        <v>0</v>
      </c>
      <c r="I494" s="27">
        <v>0</v>
      </c>
      <c r="J494" s="14">
        <v>15.151515</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10</v>
      </c>
      <c r="C495" s="27">
        <v>3.7453183520599252E-2</v>
      </c>
      <c r="D495" s="2">
        <v>10.909090909090899</v>
      </c>
      <c r="E495" s="2">
        <v>12</v>
      </c>
      <c r="F495" s="27">
        <v>5.2631578947368418E-2</v>
      </c>
      <c r="G495" s="14">
        <v>12.7272727272727</v>
      </c>
      <c r="H495" s="2">
        <v>0</v>
      </c>
      <c r="I495" s="27">
        <v>0</v>
      </c>
      <c r="J495" s="14">
        <v>15.151515</v>
      </c>
      <c r="K495" s="27">
        <v>-1</v>
      </c>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v>0</v>
      </c>
      <c r="D496" s="2">
        <v>80</v>
      </c>
      <c r="E496" s="2">
        <v>12</v>
      </c>
      <c r="F496" s="27">
        <v>5.2631578947368418E-2</v>
      </c>
      <c r="G496" s="14">
        <v>12.7272727272727</v>
      </c>
      <c r="H496" s="2">
        <v>0</v>
      </c>
      <c r="I496" s="27">
        <v>0</v>
      </c>
      <c r="J496" s="14">
        <v>15.151515</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v>0</v>
      </c>
      <c r="D497" s="2">
        <v>80</v>
      </c>
      <c r="E497" s="2">
        <v>0</v>
      </c>
      <c r="F497" s="27">
        <v>0</v>
      </c>
      <c r="G497" s="14">
        <v>13.3333333333333</v>
      </c>
      <c r="H497" s="2">
        <v>0</v>
      </c>
      <c r="I497" s="27">
        <v>0</v>
      </c>
      <c r="J497" s="14">
        <v>15.151515</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v>0</v>
      </c>
      <c r="D498" s="2">
        <v>80</v>
      </c>
      <c r="E498" s="2">
        <v>12</v>
      </c>
      <c r="F498" s="27">
        <v>5.2631578947368418E-2</v>
      </c>
      <c r="G498" s="14">
        <v>12.7272727272727</v>
      </c>
      <c r="H498" s="2">
        <v>0</v>
      </c>
      <c r="I498" s="27">
        <v>0</v>
      </c>
      <c r="J498" s="14">
        <v>15.151515</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v>0</v>
      </c>
      <c r="D499" s="2">
        <v>80</v>
      </c>
      <c r="E499" s="2">
        <v>0</v>
      </c>
      <c r="F499" s="27">
        <v>0</v>
      </c>
      <c r="G499" s="14">
        <v>13.3333333333333</v>
      </c>
      <c r="H499" s="2">
        <v>0</v>
      </c>
      <c r="I499" s="27">
        <v>0</v>
      </c>
      <c r="J499" s="14">
        <v>15.151515</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10</v>
      </c>
      <c r="C500" s="27">
        <v>3.7453183520599252E-2</v>
      </c>
      <c r="D500" s="2">
        <v>10.909090909090899</v>
      </c>
      <c r="E500" s="2">
        <v>0</v>
      </c>
      <c r="F500" s="27">
        <v>0</v>
      </c>
      <c r="G500" s="14">
        <v>13.3333333333333</v>
      </c>
      <c r="H500" s="2">
        <v>0</v>
      </c>
      <c r="I500" s="27">
        <v>0</v>
      </c>
      <c r="J500" s="14">
        <v>15.151515</v>
      </c>
      <c r="K500" s="27">
        <v>-1</v>
      </c>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257</v>
      </c>
      <c r="C501" s="27">
        <v>0.96254681647940077</v>
      </c>
      <c r="D501" s="2">
        <v>56.363636363636303</v>
      </c>
      <c r="E501" s="2">
        <v>216</v>
      </c>
      <c r="F501" s="27">
        <v>0.94736842105263153</v>
      </c>
      <c r="G501" s="14">
        <v>40.606060606060602</v>
      </c>
      <c r="H501" s="2">
        <v>130</v>
      </c>
      <c r="I501" s="27">
        <v>1</v>
      </c>
      <c r="J501" s="14">
        <v>40.606059999999999</v>
      </c>
      <c r="K501" s="27">
        <v>-0.49416342412451364</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239</v>
      </c>
      <c r="C502" s="27">
        <v>0.89513108614232206</v>
      </c>
      <c r="D502" s="2">
        <v>54.545454545454497</v>
      </c>
      <c r="E502" s="2">
        <v>216</v>
      </c>
      <c r="F502" s="27">
        <v>0.94736842105263153</v>
      </c>
      <c r="G502" s="14">
        <v>40.606060606060602</v>
      </c>
      <c r="H502" s="2">
        <v>107</v>
      </c>
      <c r="I502" s="27">
        <v>0.82307692307692304</v>
      </c>
      <c r="J502" s="14">
        <v>38.181820000000002</v>
      </c>
      <c r="K502" s="27">
        <v>-0.55230125523012552</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101</v>
      </c>
      <c r="C503" s="27">
        <v>0.37827715355805241</v>
      </c>
      <c r="D503" s="2">
        <v>24.848484848484802</v>
      </c>
      <c r="E503" s="2">
        <v>118</v>
      </c>
      <c r="F503" s="27">
        <v>0.51754385964912286</v>
      </c>
      <c r="G503" s="14">
        <v>27.878787878787801</v>
      </c>
      <c r="H503" s="2">
        <v>25</v>
      </c>
      <c r="I503" s="27">
        <v>0.19230769230769232</v>
      </c>
      <c r="J503" s="14">
        <v>16.363636</v>
      </c>
      <c r="K503" s="27">
        <v>-0.75247524752475248</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23</v>
      </c>
      <c r="C504" s="27">
        <v>8.6142322097378279E-2</v>
      </c>
      <c r="D504" s="2">
        <v>12.1212121212121</v>
      </c>
      <c r="E504" s="2">
        <v>33</v>
      </c>
      <c r="F504" s="27">
        <v>0.14473684210526316</v>
      </c>
      <c r="G504" s="14">
        <v>24.2424242424242</v>
      </c>
      <c r="H504" s="2">
        <v>0</v>
      </c>
      <c r="I504" s="27">
        <v>0</v>
      </c>
      <c r="J504" s="14">
        <v>15.151515</v>
      </c>
      <c r="K504" s="27">
        <v>-1</v>
      </c>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13</v>
      </c>
      <c r="C505" s="27">
        <v>4.8689138576779027E-2</v>
      </c>
      <c r="D505" s="2">
        <v>11.5151515151515</v>
      </c>
      <c r="E505" s="2">
        <v>14</v>
      </c>
      <c r="F505" s="27">
        <v>6.1403508771929821E-2</v>
      </c>
      <c r="G505" s="14">
        <v>9.6969696969696901</v>
      </c>
      <c r="H505" s="2">
        <v>0</v>
      </c>
      <c r="I505" s="27">
        <v>0</v>
      </c>
      <c r="J505" s="14">
        <v>15.151515</v>
      </c>
      <c r="K505" s="27">
        <v>-1</v>
      </c>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65</v>
      </c>
      <c r="C506" s="27">
        <v>0.24344569288389514</v>
      </c>
      <c r="D506" s="2">
        <v>22.424242424242401</v>
      </c>
      <c r="E506" s="2">
        <v>71</v>
      </c>
      <c r="F506" s="27">
        <v>0.31140350877192985</v>
      </c>
      <c r="G506" s="14">
        <v>24.2424242424242</v>
      </c>
      <c r="H506" s="2">
        <v>25</v>
      </c>
      <c r="I506" s="27">
        <v>0.19230769230769232</v>
      </c>
      <c r="J506" s="14">
        <v>16.363636</v>
      </c>
      <c r="K506" s="27">
        <v>-0.61538461538461542</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138</v>
      </c>
      <c r="C507" s="27">
        <v>0.5168539325842697</v>
      </c>
      <c r="D507" s="2">
        <v>44.848484848484802</v>
      </c>
      <c r="E507" s="2">
        <v>98</v>
      </c>
      <c r="F507" s="27">
        <v>0.42982456140350878</v>
      </c>
      <c r="G507" s="14">
        <v>33.939393939393902</v>
      </c>
      <c r="H507" s="2">
        <v>82</v>
      </c>
      <c r="I507" s="27">
        <v>0.63076923076923075</v>
      </c>
      <c r="J507" s="14">
        <v>33.939392099999999</v>
      </c>
      <c r="K507" s="27">
        <v>-0.40579710144927539</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18</v>
      </c>
      <c r="C508" s="27">
        <v>6.741573033707865E-2</v>
      </c>
      <c r="D508" s="2">
        <v>12.1212121212121</v>
      </c>
      <c r="E508" s="2">
        <v>0</v>
      </c>
      <c r="F508" s="27">
        <v>0</v>
      </c>
      <c r="G508" s="14">
        <v>13.3333333333333</v>
      </c>
      <c r="H508" s="2">
        <v>23</v>
      </c>
      <c r="I508" s="27">
        <v>0.17692307692307693</v>
      </c>
      <c r="J508" s="14">
        <v>15.151515</v>
      </c>
      <c r="K508" s="27">
        <v>0.27777777777777779</v>
      </c>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11</v>
      </c>
      <c r="C509" s="27">
        <v>4.1198501872659173E-2</v>
      </c>
      <c r="D509" s="2">
        <v>9.6969696969696901</v>
      </c>
      <c r="E509" s="2">
        <v>0</v>
      </c>
      <c r="F509" s="27">
        <v>0</v>
      </c>
      <c r="G509" s="14">
        <v>13.3333333333333</v>
      </c>
      <c r="H509" s="2">
        <v>0</v>
      </c>
      <c r="I509" s="27">
        <v>0</v>
      </c>
      <c r="J509" s="14">
        <v>15.151515</v>
      </c>
      <c r="K509" s="27">
        <v>-1</v>
      </c>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11</v>
      </c>
      <c r="C510" s="27">
        <v>4.1198501872659173E-2</v>
      </c>
      <c r="D510" s="2">
        <v>9.6969696969696901</v>
      </c>
      <c r="E510" s="2">
        <v>0</v>
      </c>
      <c r="F510" s="27">
        <v>0</v>
      </c>
      <c r="G510" s="14">
        <v>13.3333333333333</v>
      </c>
      <c r="H510" s="2">
        <v>0</v>
      </c>
      <c r="I510" s="27">
        <v>0</v>
      </c>
      <c r="J510" s="14">
        <v>15.151515</v>
      </c>
      <c r="K510" s="27">
        <v>-1</v>
      </c>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0</v>
      </c>
      <c r="C511" s="27">
        <v>0</v>
      </c>
      <c r="D511" s="2">
        <v>80</v>
      </c>
      <c r="E511" s="2">
        <v>0</v>
      </c>
      <c r="F511" s="27">
        <v>0</v>
      </c>
      <c r="G511" s="14">
        <v>13.3333333333333</v>
      </c>
      <c r="H511" s="2">
        <v>0</v>
      </c>
      <c r="I511" s="27">
        <v>0</v>
      </c>
      <c r="J511" s="14">
        <v>15.151515</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v>0</v>
      </c>
      <c r="D512" s="2">
        <v>80</v>
      </c>
      <c r="E512" s="2">
        <v>0</v>
      </c>
      <c r="F512" s="27">
        <v>0</v>
      </c>
      <c r="G512" s="14">
        <v>13.3333333333333</v>
      </c>
      <c r="H512" s="2">
        <v>0</v>
      </c>
      <c r="I512" s="27">
        <v>0</v>
      </c>
      <c r="J512" s="14">
        <v>15.151515</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11</v>
      </c>
      <c r="C513" s="27">
        <v>4.1198501872659173E-2</v>
      </c>
      <c r="D513" s="2">
        <v>9.6969696969696901</v>
      </c>
      <c r="E513" s="2">
        <v>0</v>
      </c>
      <c r="F513" s="27">
        <v>0</v>
      </c>
      <c r="G513" s="14">
        <v>13.3333333333333</v>
      </c>
      <c r="H513" s="2">
        <v>0</v>
      </c>
      <c r="I513" s="27">
        <v>0</v>
      </c>
      <c r="J513" s="14">
        <v>15.151515</v>
      </c>
      <c r="K513" s="27">
        <v>-1</v>
      </c>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v>0</v>
      </c>
      <c r="D514" s="2">
        <v>80</v>
      </c>
      <c r="E514" s="2">
        <v>0</v>
      </c>
      <c r="F514" s="27">
        <v>0</v>
      </c>
      <c r="G514" s="14">
        <v>13.3333333333333</v>
      </c>
      <c r="H514" s="2">
        <v>0</v>
      </c>
      <c r="I514" s="27">
        <v>0</v>
      </c>
      <c r="J514" s="14">
        <v>15.151515</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7</v>
      </c>
      <c r="C515" s="27">
        <v>2.6217228464419477E-2</v>
      </c>
      <c r="D515" s="2">
        <v>6.6666666666666599</v>
      </c>
      <c r="E515" s="2">
        <v>0</v>
      </c>
      <c r="F515" s="27">
        <v>0</v>
      </c>
      <c r="G515" s="14">
        <v>13.3333333333333</v>
      </c>
      <c r="H515" s="2">
        <v>23</v>
      </c>
      <c r="I515" s="27">
        <v>0.17692307692307693</v>
      </c>
      <c r="J515" s="14">
        <v>15.151515</v>
      </c>
      <c r="K515" s="27">
        <v>2.2857142857142856</v>
      </c>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7</v>
      </c>
      <c r="C516" s="27">
        <v>2.6217228464419477E-2</v>
      </c>
      <c r="D516" s="2">
        <v>6.6666666666666599</v>
      </c>
      <c r="E516" s="2">
        <v>0</v>
      </c>
      <c r="F516" s="27">
        <v>0</v>
      </c>
      <c r="G516" s="14">
        <v>13.3333333333333</v>
      </c>
      <c r="H516" s="2">
        <v>14</v>
      </c>
      <c r="I516" s="27">
        <v>0.1076923076923077</v>
      </c>
      <c r="J516" s="14">
        <v>13.939394</v>
      </c>
      <c r="K516" s="27">
        <v>1</v>
      </c>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v>0</v>
      </c>
      <c r="D517" s="2">
        <v>80</v>
      </c>
      <c r="E517" s="2">
        <v>0</v>
      </c>
      <c r="F517" s="27">
        <v>0</v>
      </c>
      <c r="G517" s="14">
        <v>13.3333333333333</v>
      </c>
      <c r="H517" s="2">
        <v>0</v>
      </c>
      <c r="I517" s="27">
        <v>0</v>
      </c>
      <c r="J517" s="14">
        <v>15.151515</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v>0</v>
      </c>
      <c r="D518" s="2">
        <v>80</v>
      </c>
      <c r="E518" s="2">
        <v>0</v>
      </c>
      <c r="F518" s="27">
        <v>0</v>
      </c>
      <c r="G518" s="14">
        <v>13.3333333333333</v>
      </c>
      <c r="H518" s="2">
        <v>0</v>
      </c>
      <c r="I518" s="27">
        <v>0</v>
      </c>
      <c r="J518" s="14">
        <v>15.151515</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7</v>
      </c>
      <c r="C519" s="27">
        <v>2.6217228464419477E-2</v>
      </c>
      <c r="D519" s="2">
        <v>6.6666666666666599</v>
      </c>
      <c r="E519" s="2">
        <v>0</v>
      </c>
      <c r="F519" s="27">
        <v>0</v>
      </c>
      <c r="G519" s="14">
        <v>13.3333333333333</v>
      </c>
      <c r="H519" s="2">
        <v>14</v>
      </c>
      <c r="I519" s="27">
        <v>0.1076923076923077</v>
      </c>
      <c r="J519" s="14">
        <v>13.939394</v>
      </c>
      <c r="K519" s="27">
        <v>1</v>
      </c>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0</v>
      </c>
      <c r="C520" s="27">
        <v>0</v>
      </c>
      <c r="D520" s="2">
        <v>80</v>
      </c>
      <c r="E520" s="2">
        <v>0</v>
      </c>
      <c r="F520" s="27">
        <v>0</v>
      </c>
      <c r="G520" s="14">
        <v>13.3333333333333</v>
      </c>
      <c r="H520" s="2">
        <v>9</v>
      </c>
      <c r="I520" s="27">
        <v>6.9230769230769235E-2</v>
      </c>
      <c r="J520" s="14">
        <v>8.4848479999999995</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3" t="s">
        <v>1850</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row>
    <row r="523" spans="1:31" x14ac:dyDescent="0.3">
      <c r="B523" s="212" t="s">
        <v>1720</v>
      </c>
      <c r="C523" s="212"/>
      <c r="D523" s="212" t="s">
        <v>1721</v>
      </c>
      <c r="E523" s="212" t="s">
        <v>1720</v>
      </c>
      <c r="F523" s="212"/>
      <c r="G523" s="212" t="s">
        <v>1721</v>
      </c>
      <c r="H523" s="212" t="s">
        <v>1720</v>
      </c>
      <c r="I523" s="212"/>
      <c r="J523" s="212" t="s">
        <v>1721</v>
      </c>
      <c r="K523" t="s">
        <v>188</v>
      </c>
      <c r="L523" s="212" t="s">
        <v>1720</v>
      </c>
      <c r="M523" s="212"/>
      <c r="N523" s="212" t="s">
        <v>1721</v>
      </c>
      <c r="O523" s="212" t="s">
        <v>1720</v>
      </c>
      <c r="P523" s="212"/>
      <c r="Q523" s="212" t="s">
        <v>1721</v>
      </c>
      <c r="R523" s="212" t="s">
        <v>1720</v>
      </c>
      <c r="S523" s="212"/>
      <c r="T523" s="212" t="s">
        <v>1721</v>
      </c>
      <c r="U523" t="s">
        <v>188</v>
      </c>
      <c r="V523" s="212" t="s">
        <v>1720</v>
      </c>
      <c r="W523" s="212"/>
      <c r="X523" s="212" t="s">
        <v>1721</v>
      </c>
      <c r="Y523" s="212" t="s">
        <v>1720</v>
      </c>
      <c r="Z523" s="212"/>
      <c r="AA523" s="212" t="s">
        <v>1721</v>
      </c>
      <c r="AB523" s="212" t="s">
        <v>1720</v>
      </c>
      <c r="AC523" s="212"/>
      <c r="AD523" s="212" t="s">
        <v>1721</v>
      </c>
      <c r="AE523" t="s">
        <v>188</v>
      </c>
    </row>
    <row r="524" spans="1:31" x14ac:dyDescent="0.3">
      <c r="A524" t="s">
        <v>190</v>
      </c>
      <c r="B524" s="2">
        <v>0</v>
      </c>
      <c r="C524" s="27" t="s">
        <v>188</v>
      </c>
      <c r="D524" s="2">
        <v>80</v>
      </c>
      <c r="E524" s="2">
        <v>19</v>
      </c>
      <c r="F524" s="27" t="s">
        <v>188</v>
      </c>
      <c r="G524" s="14">
        <v>18.181818181818102</v>
      </c>
      <c r="H524" s="2">
        <v>0</v>
      </c>
      <c r="I524" s="27" t="s">
        <v>188</v>
      </c>
      <c r="J524" s="14">
        <v>15.151515</v>
      </c>
      <c r="K524" s="27"/>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c r="D525" s="2">
        <v>80</v>
      </c>
      <c r="E525" s="2">
        <v>0</v>
      </c>
      <c r="F525" s="27">
        <v>0</v>
      </c>
      <c r="G525" s="14">
        <v>13.3333333333333</v>
      </c>
      <c r="H525" s="2">
        <v>0</v>
      </c>
      <c r="I525" s="27"/>
      <c r="J525" s="14">
        <v>15.151515</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c r="D526" s="2">
        <v>80</v>
      </c>
      <c r="E526" s="2">
        <v>0</v>
      </c>
      <c r="F526" s="27">
        <v>0</v>
      </c>
      <c r="G526" s="14">
        <v>13.3333333333333</v>
      </c>
      <c r="H526" s="2">
        <v>0</v>
      </c>
      <c r="I526" s="27"/>
      <c r="J526" s="14">
        <v>15.151515</v>
      </c>
      <c r="K526" s="198"/>
      <c r="L526" s="2">
        <v>19</v>
      </c>
      <c r="M526" s="27">
        <v>5.0999999999999997E-2</v>
      </c>
      <c r="N526" s="2">
        <v>18</v>
      </c>
      <c r="O526" s="2">
        <v>53</v>
      </c>
      <c r="P526" s="27">
        <v>0.17899999999999999</v>
      </c>
      <c r="Q526" s="14">
        <v>26.06</v>
      </c>
      <c r="R526" s="2">
        <v>20</v>
      </c>
      <c r="S526" s="27">
        <v>0.05</v>
      </c>
      <c r="T526" s="14">
        <v>18.18</v>
      </c>
      <c r="U526" s="198">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c r="D527" s="2">
        <v>80</v>
      </c>
      <c r="E527" s="2">
        <v>0</v>
      </c>
      <c r="F527" s="27">
        <v>0</v>
      </c>
      <c r="G527" s="14">
        <v>13.3333333333333</v>
      </c>
      <c r="H527" s="2">
        <v>0</v>
      </c>
      <c r="I527" s="27"/>
      <c r="J527" s="14">
        <v>15.151515</v>
      </c>
      <c r="K527" s="198"/>
      <c r="L527" s="2">
        <v>19</v>
      </c>
      <c r="M527" s="27">
        <v>5.0999999999999997E-2</v>
      </c>
      <c r="N527" s="2">
        <v>18</v>
      </c>
      <c r="O527" s="2">
        <v>2</v>
      </c>
      <c r="P527" s="27">
        <v>7.0000000000000001E-3</v>
      </c>
      <c r="Q527" s="14">
        <v>3.03</v>
      </c>
      <c r="R527" s="2">
        <v>20</v>
      </c>
      <c r="S527" s="27">
        <v>0.05</v>
      </c>
      <c r="T527" s="14">
        <v>18.18</v>
      </c>
      <c r="U527" s="198">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c r="D528" s="2">
        <v>80</v>
      </c>
      <c r="E528" s="2">
        <v>0</v>
      </c>
      <c r="F528" s="27">
        <v>0</v>
      </c>
      <c r="G528" s="14">
        <v>13.3333333333333</v>
      </c>
      <c r="H528" s="2">
        <v>0</v>
      </c>
      <c r="I528" s="27"/>
      <c r="J528" s="14">
        <v>15.151515</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c r="D529" s="2">
        <v>80</v>
      </c>
      <c r="E529" s="2">
        <v>0</v>
      </c>
      <c r="F529" s="27">
        <v>0</v>
      </c>
      <c r="G529" s="14">
        <v>13.3333333333333</v>
      </c>
      <c r="H529" s="2">
        <v>0</v>
      </c>
      <c r="I529" s="27"/>
      <c r="J529" s="14">
        <v>15.151515</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c r="D530" s="2">
        <v>80</v>
      </c>
      <c r="E530" s="2">
        <v>0</v>
      </c>
      <c r="F530" s="27">
        <v>0</v>
      </c>
      <c r="G530" s="14">
        <v>13.3333333333333</v>
      </c>
      <c r="H530" s="2">
        <v>0</v>
      </c>
      <c r="I530" s="27"/>
      <c r="J530" s="14">
        <v>15.151515</v>
      </c>
      <c r="K530" s="198"/>
      <c r="L530" s="2">
        <v>19</v>
      </c>
      <c r="M530" s="27">
        <v>5.0999999999999997E-2</v>
      </c>
      <c r="N530" s="2">
        <v>18</v>
      </c>
      <c r="O530" s="2">
        <v>0</v>
      </c>
      <c r="P530" s="27">
        <v>0</v>
      </c>
      <c r="Q530" s="14">
        <v>16.97</v>
      </c>
      <c r="R530" s="2">
        <v>0</v>
      </c>
      <c r="S530" s="27">
        <v>0</v>
      </c>
      <c r="T530" s="14">
        <v>18.79</v>
      </c>
      <c r="U530" s="198">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c r="D531" s="2">
        <v>80</v>
      </c>
      <c r="E531" s="2">
        <v>0</v>
      </c>
      <c r="F531" s="27">
        <v>0</v>
      </c>
      <c r="G531" s="14">
        <v>13.3333333333333</v>
      </c>
      <c r="H531" s="2">
        <v>0</v>
      </c>
      <c r="I531" s="27"/>
      <c r="J531" s="14">
        <v>15.151515</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c r="D532" s="2">
        <v>80</v>
      </c>
      <c r="E532" s="2">
        <v>0</v>
      </c>
      <c r="F532" s="27">
        <v>0</v>
      </c>
      <c r="G532" s="14">
        <v>13.3333333333333</v>
      </c>
      <c r="H532" s="2">
        <v>0</v>
      </c>
      <c r="I532" s="27"/>
      <c r="J532" s="14">
        <v>15.151515</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c r="D533" s="2">
        <v>80</v>
      </c>
      <c r="E533" s="2">
        <v>0</v>
      </c>
      <c r="F533" s="27">
        <v>0</v>
      </c>
      <c r="G533" s="14">
        <v>13.3333333333333</v>
      </c>
      <c r="H533" s="2">
        <v>0</v>
      </c>
      <c r="I533" s="27"/>
      <c r="J533" s="14">
        <v>15.151515</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c r="D534" s="2">
        <v>80</v>
      </c>
      <c r="E534" s="2">
        <v>0</v>
      </c>
      <c r="F534" s="27">
        <v>0</v>
      </c>
      <c r="G534" s="14">
        <v>13.3333333333333</v>
      </c>
      <c r="H534" s="2">
        <v>0</v>
      </c>
      <c r="I534" s="27"/>
      <c r="J534" s="14">
        <v>15.151515</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c r="D535" s="2">
        <v>80</v>
      </c>
      <c r="E535" s="2">
        <v>0</v>
      </c>
      <c r="F535" s="27">
        <v>0</v>
      </c>
      <c r="G535" s="14">
        <v>13.3333333333333</v>
      </c>
      <c r="H535" s="2">
        <v>0</v>
      </c>
      <c r="I535" s="27"/>
      <c r="J535" s="14">
        <v>15.151515</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c r="D536" s="2">
        <v>80</v>
      </c>
      <c r="E536" s="2">
        <v>0</v>
      </c>
      <c r="F536" s="27">
        <v>0</v>
      </c>
      <c r="G536" s="14">
        <v>13.3333333333333</v>
      </c>
      <c r="H536" s="2">
        <v>0</v>
      </c>
      <c r="I536" s="27"/>
      <c r="J536" s="14">
        <v>15.151515</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c r="D537" s="2">
        <v>80</v>
      </c>
      <c r="E537" s="2">
        <v>0</v>
      </c>
      <c r="F537" s="27">
        <v>0</v>
      </c>
      <c r="G537" s="14">
        <v>13.3333333333333</v>
      </c>
      <c r="H537" s="2">
        <v>0</v>
      </c>
      <c r="I537" s="27"/>
      <c r="J537" s="14">
        <v>15.151515</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c r="D538" s="2">
        <v>80</v>
      </c>
      <c r="E538" s="2">
        <v>0</v>
      </c>
      <c r="F538" s="27">
        <v>0</v>
      </c>
      <c r="G538" s="14">
        <v>13.3333333333333</v>
      </c>
      <c r="H538" s="2">
        <v>0</v>
      </c>
      <c r="I538" s="27"/>
      <c r="J538" s="14">
        <v>15.151515</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c r="D539" s="2">
        <v>80</v>
      </c>
      <c r="E539" s="2">
        <v>0</v>
      </c>
      <c r="F539" s="27">
        <v>0</v>
      </c>
      <c r="G539" s="14">
        <v>13.3333333333333</v>
      </c>
      <c r="H539" s="2">
        <v>0</v>
      </c>
      <c r="I539" s="27"/>
      <c r="J539" s="14">
        <v>15.151515</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c r="D540" s="2">
        <v>80</v>
      </c>
      <c r="E540" s="2">
        <v>0</v>
      </c>
      <c r="F540" s="27">
        <v>0</v>
      </c>
      <c r="G540" s="14">
        <v>13.3333333333333</v>
      </c>
      <c r="H540" s="2">
        <v>0</v>
      </c>
      <c r="I540" s="27"/>
      <c r="J540" s="14">
        <v>15.151515</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c r="D541" s="2">
        <v>80</v>
      </c>
      <c r="E541" s="2">
        <v>0</v>
      </c>
      <c r="F541" s="27">
        <v>0</v>
      </c>
      <c r="G541" s="14">
        <v>13.3333333333333</v>
      </c>
      <c r="H541" s="2">
        <v>0</v>
      </c>
      <c r="I541" s="27"/>
      <c r="J541" s="14">
        <v>15.151515</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c r="D542" s="2">
        <v>80</v>
      </c>
      <c r="E542" s="2">
        <v>0</v>
      </c>
      <c r="F542" s="27">
        <v>0</v>
      </c>
      <c r="G542" s="14">
        <v>13.3333333333333</v>
      </c>
      <c r="H542" s="2">
        <v>0</v>
      </c>
      <c r="I542" s="27"/>
      <c r="J542" s="14">
        <v>15.151515</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c r="D543" s="2">
        <v>80</v>
      </c>
      <c r="E543" s="2">
        <v>0</v>
      </c>
      <c r="F543" s="27">
        <v>0</v>
      </c>
      <c r="G543" s="14">
        <v>13.3333333333333</v>
      </c>
      <c r="H543" s="2">
        <v>0</v>
      </c>
      <c r="I543" s="27"/>
      <c r="J543" s="14">
        <v>15.151515</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c r="D544" s="2">
        <v>80</v>
      </c>
      <c r="E544" s="2">
        <v>0</v>
      </c>
      <c r="F544" s="27">
        <v>0</v>
      </c>
      <c r="G544" s="14">
        <v>13.3333333333333</v>
      </c>
      <c r="H544" s="2">
        <v>0</v>
      </c>
      <c r="I544" s="27"/>
      <c r="J544" s="14">
        <v>15.151515</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0</v>
      </c>
      <c r="C545" s="27"/>
      <c r="D545" s="2">
        <v>80</v>
      </c>
      <c r="E545" s="2">
        <v>19</v>
      </c>
      <c r="F545" s="27">
        <v>1</v>
      </c>
      <c r="G545" s="14">
        <v>18.181818181818102</v>
      </c>
      <c r="H545" s="2">
        <v>0</v>
      </c>
      <c r="I545" s="27"/>
      <c r="J545" s="14">
        <v>15.151515</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c r="D546" s="2">
        <v>80</v>
      </c>
      <c r="E546" s="2">
        <v>19</v>
      </c>
      <c r="F546" s="27">
        <v>1</v>
      </c>
      <c r="G546" s="14">
        <v>18.181818181818102</v>
      </c>
      <c r="H546" s="2">
        <v>0</v>
      </c>
      <c r="I546" s="27"/>
      <c r="J546" s="14">
        <v>15.151515</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c r="D547" s="2">
        <v>80</v>
      </c>
      <c r="E547" s="2">
        <v>19</v>
      </c>
      <c r="F547" s="27">
        <v>1</v>
      </c>
      <c r="G547" s="14">
        <v>18.181818181818102</v>
      </c>
      <c r="H547" s="2">
        <v>0</v>
      </c>
      <c r="I547" s="27"/>
      <c r="J547" s="14">
        <v>15.151515</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c r="D548" s="2">
        <v>80</v>
      </c>
      <c r="E548" s="2">
        <v>0</v>
      </c>
      <c r="F548" s="27">
        <v>0</v>
      </c>
      <c r="G548" s="14">
        <v>13.3333333333333</v>
      </c>
      <c r="H548" s="2">
        <v>0</v>
      </c>
      <c r="I548" s="27"/>
      <c r="J548" s="14">
        <v>15.151515</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c r="D549" s="2">
        <v>80</v>
      </c>
      <c r="E549" s="2">
        <v>19</v>
      </c>
      <c r="F549" s="27">
        <v>1</v>
      </c>
      <c r="G549" s="14">
        <v>18.181818181818102</v>
      </c>
      <c r="H549" s="2">
        <v>0</v>
      </c>
      <c r="I549" s="27"/>
      <c r="J549" s="14">
        <v>15.151515</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c r="D550" s="2">
        <v>80</v>
      </c>
      <c r="E550" s="2">
        <v>0</v>
      </c>
      <c r="F550" s="27">
        <v>0</v>
      </c>
      <c r="G550" s="14">
        <v>13.3333333333333</v>
      </c>
      <c r="H550" s="2">
        <v>0</v>
      </c>
      <c r="I550" s="27"/>
      <c r="J550" s="14">
        <v>15.151515</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c r="D551" s="2">
        <v>80</v>
      </c>
      <c r="E551" s="2">
        <v>0</v>
      </c>
      <c r="F551" s="27">
        <v>0</v>
      </c>
      <c r="G551" s="14">
        <v>13.3333333333333</v>
      </c>
      <c r="H551" s="2">
        <v>0</v>
      </c>
      <c r="I551" s="27"/>
      <c r="J551" s="14">
        <v>15.151515</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0</v>
      </c>
      <c r="C552" s="27"/>
      <c r="D552" s="2">
        <v>80</v>
      </c>
      <c r="E552" s="2">
        <v>0</v>
      </c>
      <c r="F552" s="27">
        <v>0</v>
      </c>
      <c r="G552" s="14">
        <v>13.3333333333333</v>
      </c>
      <c r="H552" s="2">
        <v>0</v>
      </c>
      <c r="I552" s="27"/>
      <c r="J552" s="14">
        <v>15.151515</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0</v>
      </c>
      <c r="C553" s="27"/>
      <c r="D553" s="2">
        <v>80</v>
      </c>
      <c r="E553" s="2">
        <v>0</v>
      </c>
      <c r="F553" s="27">
        <v>0</v>
      </c>
      <c r="G553" s="14">
        <v>13.3333333333333</v>
      </c>
      <c r="H553" s="2">
        <v>0</v>
      </c>
      <c r="I553" s="27"/>
      <c r="J553" s="14">
        <v>15.151515</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0</v>
      </c>
      <c r="C554" s="27"/>
      <c r="D554" s="2">
        <v>80</v>
      </c>
      <c r="E554" s="2">
        <v>0</v>
      </c>
      <c r="F554" s="27">
        <v>0</v>
      </c>
      <c r="G554" s="14">
        <v>13.3333333333333</v>
      </c>
      <c r="H554" s="2">
        <v>0</v>
      </c>
      <c r="I554" s="27"/>
      <c r="J554" s="14">
        <v>15.151515</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0</v>
      </c>
      <c r="C555" s="27"/>
      <c r="D555" s="2">
        <v>80</v>
      </c>
      <c r="E555" s="2">
        <v>0</v>
      </c>
      <c r="F555" s="27">
        <v>0</v>
      </c>
      <c r="G555" s="14">
        <v>13.3333333333333</v>
      </c>
      <c r="H555" s="2">
        <v>0</v>
      </c>
      <c r="I555" s="27"/>
      <c r="J555" s="14">
        <v>15.151515</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c r="D556" s="2">
        <v>80</v>
      </c>
      <c r="E556" s="2">
        <v>0</v>
      </c>
      <c r="F556" s="27">
        <v>0</v>
      </c>
      <c r="G556" s="14">
        <v>13.3333333333333</v>
      </c>
      <c r="H556" s="2">
        <v>0</v>
      </c>
      <c r="I556" s="27"/>
      <c r="J556" s="14">
        <v>15.151515</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c r="D557" s="2">
        <v>80</v>
      </c>
      <c r="E557" s="2">
        <v>0</v>
      </c>
      <c r="F557" s="27">
        <v>0</v>
      </c>
      <c r="G557" s="14">
        <v>13.3333333333333</v>
      </c>
      <c r="H557" s="2">
        <v>0</v>
      </c>
      <c r="I557" s="27"/>
      <c r="J557" s="14">
        <v>15.151515</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c r="D558" s="2">
        <v>80</v>
      </c>
      <c r="E558" s="2">
        <v>0</v>
      </c>
      <c r="F558" s="27">
        <v>0</v>
      </c>
      <c r="G558" s="14">
        <v>13.3333333333333</v>
      </c>
      <c r="H558" s="2">
        <v>0</v>
      </c>
      <c r="I558" s="27"/>
      <c r="J558" s="14">
        <v>15.151515</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c r="D559" s="2">
        <v>80</v>
      </c>
      <c r="E559" s="2">
        <v>0</v>
      </c>
      <c r="F559" s="27">
        <v>0</v>
      </c>
      <c r="G559" s="14">
        <v>13.3333333333333</v>
      </c>
      <c r="H559" s="2">
        <v>0</v>
      </c>
      <c r="I559" s="27"/>
      <c r="J559" s="14">
        <v>15.151515</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c r="D560" s="2">
        <v>80</v>
      </c>
      <c r="E560" s="2">
        <v>0</v>
      </c>
      <c r="F560" s="27">
        <v>0</v>
      </c>
      <c r="G560" s="14">
        <v>13.3333333333333</v>
      </c>
      <c r="H560" s="2">
        <v>0</v>
      </c>
      <c r="I560" s="27"/>
      <c r="J560" s="14">
        <v>15.151515</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c r="D561" s="2">
        <v>80</v>
      </c>
      <c r="E561" s="2">
        <v>0</v>
      </c>
      <c r="F561" s="27">
        <v>0</v>
      </c>
      <c r="G561" s="14">
        <v>13.3333333333333</v>
      </c>
      <c r="H561" s="2">
        <v>0</v>
      </c>
      <c r="I561" s="27"/>
      <c r="J561" s="14">
        <v>15.151515</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c r="D562" s="2">
        <v>80</v>
      </c>
      <c r="E562" s="2">
        <v>0</v>
      </c>
      <c r="F562" s="27">
        <v>0</v>
      </c>
      <c r="G562" s="14">
        <v>13.3333333333333</v>
      </c>
      <c r="H562" s="2">
        <v>0</v>
      </c>
      <c r="I562" s="27"/>
      <c r="J562" s="14">
        <v>15.151515</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c r="D563" s="2">
        <v>80</v>
      </c>
      <c r="E563" s="2">
        <v>0</v>
      </c>
      <c r="F563" s="27">
        <v>0</v>
      </c>
      <c r="G563" s="14">
        <v>13.3333333333333</v>
      </c>
      <c r="H563" s="2">
        <v>0</v>
      </c>
      <c r="I563" s="27"/>
      <c r="J563" s="14">
        <v>15.151515</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c r="D564" s="2">
        <v>80</v>
      </c>
      <c r="E564" s="2">
        <v>0</v>
      </c>
      <c r="F564" s="27">
        <v>0</v>
      </c>
      <c r="G564" s="14">
        <v>13.3333333333333</v>
      </c>
      <c r="H564" s="2">
        <v>0</v>
      </c>
      <c r="I564" s="27"/>
      <c r="J564" s="14">
        <v>15.151515</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3" t="s">
        <v>1851</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row>
    <row r="567" spans="1:31" x14ac:dyDescent="0.3">
      <c r="B567" s="212" t="s">
        <v>1720</v>
      </c>
      <c r="C567" s="212"/>
      <c r="D567" s="212" t="s">
        <v>1721</v>
      </c>
      <c r="E567" s="212" t="s">
        <v>1720</v>
      </c>
      <c r="F567" s="212"/>
      <c r="G567" s="212" t="s">
        <v>1721</v>
      </c>
      <c r="H567" s="212" t="s">
        <v>1720</v>
      </c>
      <c r="I567" s="212"/>
      <c r="J567" s="212" t="s">
        <v>1721</v>
      </c>
      <c r="K567" t="s">
        <v>188</v>
      </c>
      <c r="L567" s="212" t="s">
        <v>1720</v>
      </c>
      <c r="M567" s="212"/>
      <c r="N567" s="212" t="s">
        <v>1721</v>
      </c>
      <c r="O567" s="212" t="s">
        <v>1720</v>
      </c>
      <c r="P567" s="212"/>
      <c r="Q567" s="212" t="s">
        <v>1721</v>
      </c>
      <c r="R567" s="212" t="s">
        <v>1720</v>
      </c>
      <c r="S567" s="212"/>
      <c r="T567" s="212" t="s">
        <v>1721</v>
      </c>
      <c r="U567" t="s">
        <v>188</v>
      </c>
      <c r="V567" s="212" t="s">
        <v>1720</v>
      </c>
      <c r="W567" s="212"/>
      <c r="X567" s="212" t="s">
        <v>1721</v>
      </c>
      <c r="Y567" s="212" t="s">
        <v>1720</v>
      </c>
      <c r="Z567" s="212"/>
      <c r="AA567" s="212" t="s">
        <v>1721</v>
      </c>
      <c r="AB567" s="212" t="s">
        <v>1720</v>
      </c>
      <c r="AC567" s="212"/>
      <c r="AD567" s="212" t="s">
        <v>1721</v>
      </c>
      <c r="AE567" t="s">
        <v>188</v>
      </c>
    </row>
    <row r="568" spans="1:31" x14ac:dyDescent="0.3">
      <c r="A568" t="s">
        <v>190</v>
      </c>
      <c r="B568" s="2">
        <v>1555</v>
      </c>
      <c r="C568" s="27" t="s">
        <v>188</v>
      </c>
      <c r="D568" s="2">
        <v>132.12121212121201</v>
      </c>
      <c r="E568" s="2">
        <v>1166</v>
      </c>
      <c r="F568" s="27" t="s">
        <v>188</v>
      </c>
      <c r="G568" s="14">
        <v>121.212121212121</v>
      </c>
      <c r="H568" s="2">
        <v>748</v>
      </c>
      <c r="I568" s="27" t="s">
        <v>188</v>
      </c>
      <c r="J568" s="14">
        <v>157.57576</v>
      </c>
      <c r="K568" s="27">
        <v>-0.51897106109324764</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376</v>
      </c>
      <c r="C569" s="27">
        <v>0.24180064308681673</v>
      </c>
      <c r="D569" s="2">
        <v>78.787878787878796</v>
      </c>
      <c r="E569" s="2">
        <v>347</v>
      </c>
      <c r="F569" s="27">
        <v>0.29759862778730706</v>
      </c>
      <c r="G569" s="14">
        <v>76.969696969696898</v>
      </c>
      <c r="H569" s="2">
        <v>72</v>
      </c>
      <c r="I569" s="27">
        <v>9.6256684491978606E-2</v>
      </c>
      <c r="J569" s="14">
        <v>38.787880000000001</v>
      </c>
      <c r="K569" s="27">
        <v>-0.80851063829787229</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211</v>
      </c>
      <c r="C570" s="27">
        <v>0.13569131832797426</v>
      </c>
      <c r="D570" s="2">
        <v>65.454545454545396</v>
      </c>
      <c r="E570" s="2">
        <v>120</v>
      </c>
      <c r="F570" s="27">
        <v>0.10291595197255575</v>
      </c>
      <c r="G570" s="14">
        <v>40</v>
      </c>
      <c r="H570" s="2">
        <v>29</v>
      </c>
      <c r="I570" s="27">
        <v>3.8770053475935831E-2</v>
      </c>
      <c r="J570" s="14">
        <v>18.787877999999999</v>
      </c>
      <c r="K570" s="27">
        <v>-0.86255924170616116</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182</v>
      </c>
      <c r="C571" s="27">
        <v>0.11704180064308682</v>
      </c>
      <c r="D571" s="2">
        <v>59.393939393939398</v>
      </c>
      <c r="E571" s="2">
        <v>96</v>
      </c>
      <c r="F571" s="27">
        <v>8.2332761578044603E-2</v>
      </c>
      <c r="G571" s="14">
        <v>34.545454545454497</v>
      </c>
      <c r="H571" s="2">
        <v>16</v>
      </c>
      <c r="I571" s="27">
        <v>2.1390374331550801E-2</v>
      </c>
      <c r="J571" s="14">
        <v>12.727273</v>
      </c>
      <c r="K571" s="27">
        <v>-0.91208791208791207</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18</v>
      </c>
      <c r="C572" s="27">
        <v>1.1575562700964629E-2</v>
      </c>
      <c r="D572" s="2">
        <v>16.969696969696901</v>
      </c>
      <c r="E572" s="2">
        <v>0</v>
      </c>
      <c r="F572" s="27">
        <v>0</v>
      </c>
      <c r="G572" s="14">
        <v>13.3333333333333</v>
      </c>
      <c r="H572" s="2">
        <v>0</v>
      </c>
      <c r="I572" s="27">
        <v>0</v>
      </c>
      <c r="J572" s="14">
        <v>15.151515</v>
      </c>
      <c r="K572" s="27">
        <v>-1</v>
      </c>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147</v>
      </c>
      <c r="C573" s="27">
        <v>9.4533762057877807E-2</v>
      </c>
      <c r="D573" s="2">
        <v>58.181818181818201</v>
      </c>
      <c r="E573" s="2">
        <v>16</v>
      </c>
      <c r="F573" s="27">
        <v>1.3722126929674099E-2</v>
      </c>
      <c r="G573" s="14">
        <v>11.5151515151515</v>
      </c>
      <c r="H573" s="2">
        <v>0</v>
      </c>
      <c r="I573" s="27">
        <v>0</v>
      </c>
      <c r="J573" s="14">
        <v>15.151515</v>
      </c>
      <c r="K573" s="27">
        <v>-1</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17</v>
      </c>
      <c r="C574" s="27">
        <v>1.0932475884244373E-2</v>
      </c>
      <c r="D574" s="2">
        <v>12.1212121212121</v>
      </c>
      <c r="E574" s="2">
        <v>80</v>
      </c>
      <c r="F574" s="27">
        <v>6.86106346483705E-2</v>
      </c>
      <c r="G574" s="14">
        <v>36.363636363636303</v>
      </c>
      <c r="H574" s="2">
        <v>16</v>
      </c>
      <c r="I574" s="27">
        <v>2.1390374331550801E-2</v>
      </c>
      <c r="J574" s="14">
        <v>12.727273</v>
      </c>
      <c r="K574" s="27">
        <v>-5.8823529411764705E-2</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29</v>
      </c>
      <c r="C575" s="27">
        <v>1.864951768488746E-2</v>
      </c>
      <c r="D575" s="2">
        <v>19.393939393939299</v>
      </c>
      <c r="E575" s="2">
        <v>24</v>
      </c>
      <c r="F575" s="27">
        <v>2.0583190394511151E-2</v>
      </c>
      <c r="G575" s="14">
        <v>23.636363636363601</v>
      </c>
      <c r="H575" s="2">
        <v>13</v>
      </c>
      <c r="I575" s="27">
        <v>1.7379679144385027E-2</v>
      </c>
      <c r="J575" s="14">
        <v>13.333333</v>
      </c>
      <c r="K575" s="27">
        <v>-0.55172413793103448</v>
      </c>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165</v>
      </c>
      <c r="C576" s="27">
        <v>0.10610932475884244</v>
      </c>
      <c r="D576" s="2">
        <v>52.121212121212103</v>
      </c>
      <c r="E576" s="2">
        <v>227</v>
      </c>
      <c r="F576" s="27">
        <v>0.19468267581475129</v>
      </c>
      <c r="G576" s="14">
        <v>66.6666666666666</v>
      </c>
      <c r="H576" s="2">
        <v>43</v>
      </c>
      <c r="I576" s="27">
        <v>5.7486631016042782E-2</v>
      </c>
      <c r="J576" s="14">
        <v>32.727271999999999</v>
      </c>
      <c r="K576" s="27">
        <v>-0.73939393939393938</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56</v>
      </c>
      <c r="C577" s="27">
        <v>3.6012861736334403E-2</v>
      </c>
      <c r="D577" s="2">
        <v>33.3333333333333</v>
      </c>
      <c r="E577" s="2">
        <v>125</v>
      </c>
      <c r="F577" s="27">
        <v>0.1072041166380789</v>
      </c>
      <c r="G577" s="14">
        <v>54.545454545454497</v>
      </c>
      <c r="H577" s="2">
        <v>0</v>
      </c>
      <c r="I577" s="27">
        <v>0</v>
      </c>
      <c r="J577" s="14">
        <v>15.151515</v>
      </c>
      <c r="K577" s="27">
        <v>-1</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56</v>
      </c>
      <c r="C578" s="27">
        <v>3.6012861736334403E-2</v>
      </c>
      <c r="D578" s="2">
        <v>33.3333333333333</v>
      </c>
      <c r="E578" s="2">
        <v>125</v>
      </c>
      <c r="F578" s="27">
        <v>0.1072041166380789</v>
      </c>
      <c r="G578" s="14">
        <v>54.545454545454497</v>
      </c>
      <c r="H578" s="2">
        <v>0</v>
      </c>
      <c r="I578" s="27">
        <v>0</v>
      </c>
      <c r="J578" s="14">
        <v>15.151515</v>
      </c>
      <c r="K578" s="27">
        <v>-1</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5</v>
      </c>
      <c r="C579" s="27">
        <v>3.2154340836012861E-3</v>
      </c>
      <c r="D579" s="2">
        <v>6.0606060606060597</v>
      </c>
      <c r="E579" s="2">
        <v>36</v>
      </c>
      <c r="F579" s="27">
        <v>3.0874785591766724E-2</v>
      </c>
      <c r="G579" s="14">
        <v>34.545454545454497</v>
      </c>
      <c r="H579" s="2">
        <v>0</v>
      </c>
      <c r="I579" s="27">
        <v>0</v>
      </c>
      <c r="J579" s="14">
        <v>15.151515</v>
      </c>
      <c r="K579" s="27">
        <v>-1</v>
      </c>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51</v>
      </c>
      <c r="C580" s="27">
        <v>3.2797427652733122E-2</v>
      </c>
      <c r="D580" s="2">
        <v>33.3333333333333</v>
      </c>
      <c r="E580" s="2">
        <v>28</v>
      </c>
      <c r="F580" s="27">
        <v>2.4013722126929673E-2</v>
      </c>
      <c r="G580" s="14">
        <v>26.6666666666666</v>
      </c>
      <c r="H580" s="2">
        <v>0</v>
      </c>
      <c r="I580" s="27">
        <v>0</v>
      </c>
      <c r="J580" s="14">
        <v>15.151515</v>
      </c>
      <c r="K580" s="27">
        <v>-1</v>
      </c>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0</v>
      </c>
      <c r="C581" s="27">
        <v>0</v>
      </c>
      <c r="D581" s="2">
        <v>80</v>
      </c>
      <c r="E581" s="2">
        <v>61</v>
      </c>
      <c r="F581" s="27">
        <v>5.2315608919382507E-2</v>
      </c>
      <c r="G581" s="14">
        <v>33.939393939393902</v>
      </c>
      <c r="H581" s="2">
        <v>0</v>
      </c>
      <c r="I581" s="27">
        <v>0</v>
      </c>
      <c r="J581" s="14">
        <v>15.151515</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0</v>
      </c>
      <c r="C582" s="27">
        <v>0</v>
      </c>
      <c r="D582" s="2">
        <v>80</v>
      </c>
      <c r="E582" s="2">
        <v>0</v>
      </c>
      <c r="F582" s="27">
        <v>0</v>
      </c>
      <c r="G582" s="14">
        <v>13.3333333333333</v>
      </c>
      <c r="H582" s="2">
        <v>0</v>
      </c>
      <c r="I582" s="27">
        <v>0</v>
      </c>
      <c r="J582" s="14">
        <v>15.151515</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109</v>
      </c>
      <c r="C583" s="27">
        <v>7.0096463022508035E-2</v>
      </c>
      <c r="D583" s="2">
        <v>36.363636363636303</v>
      </c>
      <c r="E583" s="2">
        <v>102</v>
      </c>
      <c r="F583" s="27">
        <v>8.7478559176672382E-2</v>
      </c>
      <c r="G583" s="14">
        <v>38.787878787878697</v>
      </c>
      <c r="H583" s="2">
        <v>43</v>
      </c>
      <c r="I583" s="27">
        <v>5.7486631016042782E-2</v>
      </c>
      <c r="J583" s="14">
        <v>32.727271999999999</v>
      </c>
      <c r="K583" s="27">
        <v>-0.60550458715596334</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102</v>
      </c>
      <c r="C584" s="27">
        <v>6.5594855305466243E-2</v>
      </c>
      <c r="D584" s="2">
        <v>36.363636363636303</v>
      </c>
      <c r="E584" s="2">
        <v>62</v>
      </c>
      <c r="F584" s="27">
        <v>5.3173241852487133E-2</v>
      </c>
      <c r="G584" s="14">
        <v>32.121212121212103</v>
      </c>
      <c r="H584" s="2">
        <v>43</v>
      </c>
      <c r="I584" s="27">
        <v>5.7486631016042782E-2</v>
      </c>
      <c r="J584" s="14">
        <v>32.727271999999999</v>
      </c>
      <c r="K584" s="27">
        <v>-0.57843137254901966</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27</v>
      </c>
      <c r="C585" s="27">
        <v>1.7363344051446947E-2</v>
      </c>
      <c r="D585" s="2">
        <v>21.2121212121212</v>
      </c>
      <c r="E585" s="2">
        <v>33</v>
      </c>
      <c r="F585" s="27">
        <v>2.8301886792452831E-2</v>
      </c>
      <c r="G585" s="14">
        <v>24.848484848484802</v>
      </c>
      <c r="H585" s="2">
        <v>0</v>
      </c>
      <c r="I585" s="27">
        <v>0</v>
      </c>
      <c r="J585" s="14">
        <v>15.151515</v>
      </c>
      <c r="K585" s="27">
        <v>-1</v>
      </c>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37</v>
      </c>
      <c r="C586" s="27">
        <v>2.3794212218649517E-2</v>
      </c>
      <c r="D586" s="2">
        <v>23.636363636363601</v>
      </c>
      <c r="E586" s="2">
        <v>21</v>
      </c>
      <c r="F586" s="27">
        <v>1.8010291595197257E-2</v>
      </c>
      <c r="G586" s="14">
        <v>20</v>
      </c>
      <c r="H586" s="2">
        <v>9</v>
      </c>
      <c r="I586" s="27">
        <v>1.2032085561497326E-2</v>
      </c>
      <c r="J586" s="14">
        <v>8.4848479999999995</v>
      </c>
      <c r="K586" s="27">
        <v>-0.7567567567567568</v>
      </c>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38</v>
      </c>
      <c r="C587" s="27">
        <v>2.4437299035369776E-2</v>
      </c>
      <c r="D587" s="2">
        <v>21.2121212121212</v>
      </c>
      <c r="E587" s="2">
        <v>8</v>
      </c>
      <c r="F587" s="27">
        <v>6.8610634648370496E-3</v>
      </c>
      <c r="G587" s="14">
        <v>7.8787878787878798</v>
      </c>
      <c r="H587" s="2">
        <v>34</v>
      </c>
      <c r="I587" s="27">
        <v>4.5454545454545456E-2</v>
      </c>
      <c r="J587" s="14">
        <v>31.515152</v>
      </c>
      <c r="K587" s="27">
        <v>-0.10526315789473684</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7</v>
      </c>
      <c r="C588" s="27">
        <v>4.5016077170418004E-3</v>
      </c>
      <c r="D588" s="2">
        <v>6.6666666666666599</v>
      </c>
      <c r="E588" s="2">
        <v>40</v>
      </c>
      <c r="F588" s="27">
        <v>3.430531732418525E-2</v>
      </c>
      <c r="G588" s="14">
        <v>25.4545454545454</v>
      </c>
      <c r="H588" s="2">
        <v>0</v>
      </c>
      <c r="I588" s="27">
        <v>0</v>
      </c>
      <c r="J588" s="14">
        <v>15.151515</v>
      </c>
      <c r="K588" s="27">
        <v>-1</v>
      </c>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1179</v>
      </c>
      <c r="C589" s="27">
        <v>0.7581993569131833</v>
      </c>
      <c r="D589" s="2">
        <v>121.212121212121</v>
      </c>
      <c r="E589" s="2">
        <v>819</v>
      </c>
      <c r="F589" s="27">
        <v>0.70240137221269294</v>
      </c>
      <c r="G589" s="14">
        <v>98.787878787878796</v>
      </c>
      <c r="H589" s="2">
        <v>676</v>
      </c>
      <c r="I589" s="27">
        <v>0.90374331550802134</v>
      </c>
      <c r="J589" s="14">
        <v>156.363632</v>
      </c>
      <c r="K589" s="27">
        <v>-0.42663273960983883</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937</v>
      </c>
      <c r="C590" s="27">
        <v>0.60257234726688103</v>
      </c>
      <c r="D590" s="2">
        <v>104.84848484848401</v>
      </c>
      <c r="E590" s="2">
        <v>476</v>
      </c>
      <c r="F590" s="27">
        <v>0.40823327615780447</v>
      </c>
      <c r="G590" s="14">
        <v>83.030303030303003</v>
      </c>
      <c r="H590" s="2">
        <v>448</v>
      </c>
      <c r="I590" s="27">
        <v>0.59893048128342241</v>
      </c>
      <c r="J590" s="14">
        <v>130.909088</v>
      </c>
      <c r="K590" s="27">
        <v>-0.52187833511205972</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595</v>
      </c>
      <c r="C591" s="27">
        <v>0.38263665594855306</v>
      </c>
      <c r="D591" s="2">
        <v>81.212121212121204</v>
      </c>
      <c r="E591" s="2">
        <v>260</v>
      </c>
      <c r="F591" s="27">
        <v>0.22298456260720412</v>
      </c>
      <c r="G591" s="14">
        <v>53.939393939393902</v>
      </c>
      <c r="H591" s="2">
        <v>272</v>
      </c>
      <c r="I591" s="27">
        <v>0.36363636363636365</v>
      </c>
      <c r="J591" s="14">
        <v>121.818184</v>
      </c>
      <c r="K591" s="27">
        <v>-0.54285714285714282</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89</v>
      </c>
      <c r="C592" s="27">
        <v>5.7234726688102894E-2</v>
      </c>
      <c r="D592" s="2">
        <v>30.303030303030301</v>
      </c>
      <c r="E592" s="2">
        <v>47</v>
      </c>
      <c r="F592" s="27">
        <v>4.0308747855917669E-2</v>
      </c>
      <c r="G592" s="14">
        <v>22.424242424242401</v>
      </c>
      <c r="H592" s="2">
        <v>20</v>
      </c>
      <c r="I592" s="27">
        <v>2.6737967914438502E-2</v>
      </c>
      <c r="J592" s="14">
        <v>14.545455</v>
      </c>
      <c r="K592" s="27">
        <v>-0.7752808988764045</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168</v>
      </c>
      <c r="C593" s="27">
        <v>0.10803858520900321</v>
      </c>
      <c r="D593" s="2">
        <v>37.5757575757575</v>
      </c>
      <c r="E593" s="2">
        <v>85</v>
      </c>
      <c r="F593" s="27">
        <v>7.2898799313893647E-2</v>
      </c>
      <c r="G593" s="14">
        <v>33.3333333333333</v>
      </c>
      <c r="H593" s="2">
        <v>0</v>
      </c>
      <c r="I593" s="27">
        <v>0</v>
      </c>
      <c r="J593" s="14">
        <v>15.151515</v>
      </c>
      <c r="K593" s="27">
        <v>-1</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338</v>
      </c>
      <c r="C594" s="27">
        <v>0.21736334405144694</v>
      </c>
      <c r="D594" s="2">
        <v>67.272727272727195</v>
      </c>
      <c r="E594" s="2">
        <v>128</v>
      </c>
      <c r="F594" s="27">
        <v>0.10977701543739279</v>
      </c>
      <c r="G594" s="14">
        <v>36.363636363636303</v>
      </c>
      <c r="H594" s="2">
        <v>252</v>
      </c>
      <c r="I594" s="27">
        <v>0.33689839572192515</v>
      </c>
      <c r="J594" s="14">
        <v>121.21212</v>
      </c>
      <c r="K594" s="27">
        <v>-0.25443786982248523</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342</v>
      </c>
      <c r="C595" s="27">
        <v>0.21993569131832796</v>
      </c>
      <c r="D595" s="2">
        <v>70.303030303030297</v>
      </c>
      <c r="E595" s="2">
        <v>216</v>
      </c>
      <c r="F595" s="27">
        <v>0.18524871355060035</v>
      </c>
      <c r="G595" s="14">
        <v>59.393939393939398</v>
      </c>
      <c r="H595" s="2">
        <v>176</v>
      </c>
      <c r="I595" s="27">
        <v>0.23529411764705882</v>
      </c>
      <c r="J595" s="14">
        <v>66.666664100000006</v>
      </c>
      <c r="K595" s="27">
        <v>-0.4853801169590643</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242</v>
      </c>
      <c r="C596" s="27">
        <v>0.15562700964630224</v>
      </c>
      <c r="D596" s="2">
        <v>62.424242424242401</v>
      </c>
      <c r="E596" s="2">
        <v>343</v>
      </c>
      <c r="F596" s="27">
        <v>0.29416809605488853</v>
      </c>
      <c r="G596" s="14">
        <v>72.727272727272705</v>
      </c>
      <c r="H596" s="2">
        <v>228</v>
      </c>
      <c r="I596" s="27">
        <v>0.30481283422459893</v>
      </c>
      <c r="J596" s="14">
        <v>86.060609999999997</v>
      </c>
      <c r="K596" s="27">
        <v>-5.7851239669421489E-2</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131</v>
      </c>
      <c r="C597" s="27">
        <v>8.42443729903537E-2</v>
      </c>
      <c r="D597" s="2">
        <v>46.6666666666666</v>
      </c>
      <c r="E597" s="2">
        <v>186</v>
      </c>
      <c r="F597" s="27">
        <v>0.15951972555746141</v>
      </c>
      <c r="G597" s="14">
        <v>60.606060606060602</v>
      </c>
      <c r="H597" s="2">
        <v>125</v>
      </c>
      <c r="I597" s="27">
        <v>0.16711229946524064</v>
      </c>
      <c r="J597" s="14">
        <v>75.757576</v>
      </c>
      <c r="K597" s="27">
        <v>-4.5801526717557252E-2</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55</v>
      </c>
      <c r="C598" s="27">
        <v>3.5369774919614148E-2</v>
      </c>
      <c r="D598" s="2">
        <v>26.060606060605998</v>
      </c>
      <c r="E598" s="2">
        <v>87</v>
      </c>
      <c r="F598" s="27">
        <v>7.4614065180102912E-2</v>
      </c>
      <c r="G598" s="14">
        <v>32.121212121212103</v>
      </c>
      <c r="H598" s="2">
        <v>29</v>
      </c>
      <c r="I598" s="27">
        <v>3.8770053475935831E-2</v>
      </c>
      <c r="J598" s="14">
        <v>26.666665999999999</v>
      </c>
      <c r="K598" s="27">
        <v>-0.47272727272727272</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8</v>
      </c>
      <c r="C599" s="27">
        <v>5.144694533762058E-3</v>
      </c>
      <c r="D599" s="2">
        <v>7.8787878787878798</v>
      </c>
      <c r="E599" s="2">
        <v>30</v>
      </c>
      <c r="F599" s="27">
        <v>2.5728987993138937E-2</v>
      </c>
      <c r="G599" s="14">
        <v>21.818181818181799</v>
      </c>
      <c r="H599" s="2">
        <v>29</v>
      </c>
      <c r="I599" s="27">
        <v>3.8770053475935831E-2</v>
      </c>
      <c r="J599" s="14">
        <v>26.666665999999999</v>
      </c>
      <c r="K599" s="27">
        <v>2.625</v>
      </c>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8</v>
      </c>
      <c r="C600" s="27">
        <v>5.144694533762058E-3</v>
      </c>
      <c r="D600" s="2">
        <v>8.4848484848484809</v>
      </c>
      <c r="E600" s="2">
        <v>11</v>
      </c>
      <c r="F600" s="27">
        <v>9.433962264150943E-3</v>
      </c>
      <c r="G600" s="14">
        <v>8.4848484848484809</v>
      </c>
      <c r="H600" s="2">
        <v>0</v>
      </c>
      <c r="I600" s="27">
        <v>0</v>
      </c>
      <c r="J600" s="14">
        <v>15.151515</v>
      </c>
      <c r="K600" s="27">
        <v>-1</v>
      </c>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39</v>
      </c>
      <c r="C601" s="27">
        <v>2.5080385852090031E-2</v>
      </c>
      <c r="D601" s="2">
        <v>23.030303030302999</v>
      </c>
      <c r="E601" s="2">
        <v>46</v>
      </c>
      <c r="F601" s="27">
        <v>3.9451114922813037E-2</v>
      </c>
      <c r="G601" s="14">
        <v>20.606060606060598</v>
      </c>
      <c r="H601" s="2">
        <v>0</v>
      </c>
      <c r="I601" s="27">
        <v>0</v>
      </c>
      <c r="J601" s="14">
        <v>15.151515</v>
      </c>
      <c r="K601" s="27">
        <v>-1</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76</v>
      </c>
      <c r="C602" s="27">
        <v>4.8874598070739551E-2</v>
      </c>
      <c r="D602" s="2">
        <v>32.727272727272698</v>
      </c>
      <c r="E602" s="2">
        <v>99</v>
      </c>
      <c r="F602" s="27">
        <v>8.4905660377358486E-2</v>
      </c>
      <c r="G602" s="14">
        <v>49.696969696969703</v>
      </c>
      <c r="H602" s="2">
        <v>96</v>
      </c>
      <c r="I602" s="27">
        <v>0.12834224598930483</v>
      </c>
      <c r="J602" s="14">
        <v>72.121215800000002</v>
      </c>
      <c r="K602" s="27">
        <v>0.26315789473684209</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111</v>
      </c>
      <c r="C603" s="27">
        <v>7.1382636655948559E-2</v>
      </c>
      <c r="D603" s="2">
        <v>36.363636363636303</v>
      </c>
      <c r="E603" s="2">
        <v>157</v>
      </c>
      <c r="F603" s="27">
        <v>0.13464837049742709</v>
      </c>
      <c r="G603" s="14">
        <v>54.545454545454497</v>
      </c>
      <c r="H603" s="2">
        <v>103</v>
      </c>
      <c r="I603" s="27">
        <v>0.13770053475935828</v>
      </c>
      <c r="J603" s="14">
        <v>45.4545441</v>
      </c>
      <c r="K603" s="27">
        <v>-7.2072072072072071E-2</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35</v>
      </c>
      <c r="C604" s="27">
        <v>2.2508038585209004E-2</v>
      </c>
      <c r="D604" s="2">
        <v>17.5757575757575</v>
      </c>
      <c r="E604" s="2">
        <v>116</v>
      </c>
      <c r="F604" s="27">
        <v>9.9485420240137221E-2</v>
      </c>
      <c r="G604" s="14">
        <v>48.484848484848399</v>
      </c>
      <c r="H604" s="2">
        <v>38</v>
      </c>
      <c r="I604" s="27">
        <v>5.0802139037433157E-2</v>
      </c>
      <c r="J604" s="14">
        <v>24.242424</v>
      </c>
      <c r="K604" s="27">
        <v>8.5714285714285715E-2</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0</v>
      </c>
      <c r="C605" s="27">
        <v>0</v>
      </c>
      <c r="D605" s="2">
        <v>80</v>
      </c>
      <c r="E605" s="2">
        <v>22</v>
      </c>
      <c r="F605" s="27">
        <v>1.8867924528301886E-2</v>
      </c>
      <c r="G605" s="14">
        <v>16.363636363636299</v>
      </c>
      <c r="H605" s="2">
        <v>0</v>
      </c>
      <c r="I605" s="27">
        <v>0</v>
      </c>
      <c r="J605" s="14">
        <v>15.151515</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9</v>
      </c>
      <c r="C606" s="27">
        <v>5.7877813504823147E-3</v>
      </c>
      <c r="D606" s="2">
        <v>9.6969696969696901</v>
      </c>
      <c r="E606" s="2">
        <v>27</v>
      </c>
      <c r="F606" s="27">
        <v>2.3156089193825044E-2</v>
      </c>
      <c r="G606" s="14">
        <v>24.848484848484802</v>
      </c>
      <c r="H606" s="2">
        <v>7</v>
      </c>
      <c r="I606" s="27">
        <v>9.3582887700534752E-3</v>
      </c>
      <c r="J606" s="14">
        <v>6.6666665099999998</v>
      </c>
      <c r="K606" s="27">
        <v>-0.22222222222222221</v>
      </c>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26</v>
      </c>
      <c r="C607" s="27">
        <v>1.6720257234726688E-2</v>
      </c>
      <c r="D607" s="2">
        <v>15.151515151515101</v>
      </c>
      <c r="E607" s="2">
        <v>67</v>
      </c>
      <c r="F607" s="27">
        <v>5.7461406518010294E-2</v>
      </c>
      <c r="G607" s="14">
        <v>38.181818181818102</v>
      </c>
      <c r="H607" s="2">
        <v>31</v>
      </c>
      <c r="I607" s="27">
        <v>4.1443850267379678E-2</v>
      </c>
      <c r="J607" s="14">
        <v>23.636364</v>
      </c>
      <c r="K607" s="27">
        <v>0.19230769230769232</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76</v>
      </c>
      <c r="C608" s="27">
        <v>4.8874598070739551E-2</v>
      </c>
      <c r="D608" s="2">
        <v>31.515151515151501</v>
      </c>
      <c r="E608" s="2">
        <v>41</v>
      </c>
      <c r="F608" s="27">
        <v>3.5162950257289882E-2</v>
      </c>
      <c r="G608" s="14">
        <v>23.636363636363601</v>
      </c>
      <c r="H608" s="2">
        <v>65</v>
      </c>
      <c r="I608" s="27">
        <v>8.6898395721925134E-2</v>
      </c>
      <c r="J608" s="14">
        <v>35.151516000000001</v>
      </c>
      <c r="K608" s="27">
        <v>-0.14473684210526316</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3" t="s">
        <v>1852</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row>
    <row r="611" spans="1:31" x14ac:dyDescent="0.3">
      <c r="B611" s="212" t="s">
        <v>1720</v>
      </c>
      <c r="C611" s="212"/>
      <c r="D611" s="212" t="s">
        <v>1721</v>
      </c>
      <c r="E611" s="212" t="s">
        <v>1720</v>
      </c>
      <c r="F611" s="212"/>
      <c r="G611" s="212" t="s">
        <v>1721</v>
      </c>
      <c r="H611" s="212" t="s">
        <v>1720</v>
      </c>
      <c r="I611" s="212"/>
      <c r="J611" s="212" t="s">
        <v>1721</v>
      </c>
      <c r="K611" t="s">
        <v>188</v>
      </c>
      <c r="L611" s="212" t="s">
        <v>1720</v>
      </c>
      <c r="M611" s="212"/>
      <c r="N611" s="212" t="s">
        <v>1721</v>
      </c>
      <c r="O611" s="212" t="s">
        <v>1720</v>
      </c>
      <c r="P611" s="212"/>
      <c r="Q611" s="212" t="s">
        <v>1721</v>
      </c>
      <c r="R611" s="212" t="s">
        <v>1720</v>
      </c>
      <c r="S611" s="212"/>
      <c r="T611" s="212" t="s">
        <v>1721</v>
      </c>
      <c r="U611" t="s">
        <v>188</v>
      </c>
      <c r="V611" s="212" t="s">
        <v>1720</v>
      </c>
      <c r="W611" s="212"/>
      <c r="X611" s="212" t="s">
        <v>1721</v>
      </c>
      <c r="Y611" s="212" t="s">
        <v>1720</v>
      </c>
      <c r="Z611" s="212"/>
      <c r="AA611" s="212" t="s">
        <v>1721</v>
      </c>
      <c r="AB611" s="212" t="s">
        <v>1720</v>
      </c>
      <c r="AC611" s="212"/>
      <c r="AD611" s="212" t="s">
        <v>1721</v>
      </c>
      <c r="AE611" t="s">
        <v>188</v>
      </c>
    </row>
    <row r="612" spans="1:31" x14ac:dyDescent="0.3">
      <c r="A612" t="s">
        <v>190</v>
      </c>
      <c r="B612" s="2">
        <v>91</v>
      </c>
      <c r="C612" s="27" t="s">
        <v>188</v>
      </c>
      <c r="D612" s="2">
        <v>33.3333333333333</v>
      </c>
      <c r="E612" s="2">
        <v>257</v>
      </c>
      <c r="F612" s="27" t="s">
        <v>188</v>
      </c>
      <c r="G612" s="14">
        <v>63.636363636363598</v>
      </c>
      <c r="H612" s="2">
        <v>282</v>
      </c>
      <c r="I612" s="27" t="s">
        <v>188</v>
      </c>
      <c r="J612" s="14">
        <v>81.212119999999999</v>
      </c>
      <c r="K612" s="27">
        <v>2.098901098901099</v>
      </c>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26</v>
      </c>
      <c r="C613" s="27">
        <v>0.2857142857142857</v>
      </c>
      <c r="D613" s="2">
        <v>18.7878787878787</v>
      </c>
      <c r="E613" s="2">
        <v>79</v>
      </c>
      <c r="F613" s="27">
        <v>0.30739299610894943</v>
      </c>
      <c r="G613" s="14">
        <v>41.212121212121197</v>
      </c>
      <c r="H613" s="2">
        <v>32</v>
      </c>
      <c r="I613" s="27">
        <v>0.11347517730496454</v>
      </c>
      <c r="J613" s="14">
        <v>29.69697</v>
      </c>
      <c r="K613" s="27">
        <v>0.23076923076923078</v>
      </c>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0</v>
      </c>
      <c r="C614" s="27">
        <v>0</v>
      </c>
      <c r="D614" s="2">
        <v>80</v>
      </c>
      <c r="E614" s="2">
        <v>26</v>
      </c>
      <c r="F614" s="27">
        <v>0.10116731517509728</v>
      </c>
      <c r="G614" s="14">
        <v>20</v>
      </c>
      <c r="H614" s="2">
        <v>6</v>
      </c>
      <c r="I614" s="27">
        <v>2.1276595744680851E-2</v>
      </c>
      <c r="J614" s="14">
        <v>7.2727274900000003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0</v>
      </c>
      <c r="C615" s="27">
        <v>0</v>
      </c>
      <c r="D615" s="2">
        <v>80</v>
      </c>
      <c r="E615" s="2">
        <v>26</v>
      </c>
      <c r="F615" s="27">
        <v>0.10116731517509728</v>
      </c>
      <c r="G615" s="14">
        <v>20</v>
      </c>
      <c r="H615" s="2">
        <v>0</v>
      </c>
      <c r="I615" s="27">
        <v>0</v>
      </c>
      <c r="J615" s="14">
        <v>15.151515</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0</v>
      </c>
      <c r="C616" s="27">
        <v>0</v>
      </c>
      <c r="D616" s="2">
        <v>80</v>
      </c>
      <c r="E616" s="2">
        <v>0</v>
      </c>
      <c r="F616" s="27">
        <v>0</v>
      </c>
      <c r="G616" s="14">
        <v>13.3333333333333</v>
      </c>
      <c r="H616" s="2">
        <v>0</v>
      </c>
      <c r="I616" s="27">
        <v>0</v>
      </c>
      <c r="J616" s="14">
        <v>15.151515</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v>0</v>
      </c>
      <c r="D617" s="2">
        <v>80</v>
      </c>
      <c r="E617" s="2">
        <v>9</v>
      </c>
      <c r="F617" s="27">
        <v>3.5019455252918288E-2</v>
      </c>
      <c r="G617" s="14">
        <v>8.4848484848484809</v>
      </c>
      <c r="H617" s="2">
        <v>0</v>
      </c>
      <c r="I617" s="27">
        <v>0</v>
      </c>
      <c r="J617" s="14">
        <v>15.151515</v>
      </c>
      <c r="K617" s="198"/>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v>0</v>
      </c>
      <c r="D618" s="2">
        <v>80</v>
      </c>
      <c r="E618" s="2">
        <v>17</v>
      </c>
      <c r="F618" s="27">
        <v>6.6147859922178989E-2</v>
      </c>
      <c r="G618" s="14">
        <v>18.181818181818102</v>
      </c>
      <c r="H618" s="2">
        <v>0</v>
      </c>
      <c r="I618" s="27">
        <v>0</v>
      </c>
      <c r="J618" s="14">
        <v>15.151515</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v>0</v>
      </c>
      <c r="D619" s="2">
        <v>80</v>
      </c>
      <c r="E619" s="2">
        <v>0</v>
      </c>
      <c r="F619" s="27">
        <v>0</v>
      </c>
      <c r="G619" s="14">
        <v>13.3333333333333</v>
      </c>
      <c r="H619" s="2">
        <v>6</v>
      </c>
      <c r="I619" s="27">
        <v>2.1276595744680851E-2</v>
      </c>
      <c r="J619" s="14">
        <v>7.2727274900000003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26</v>
      </c>
      <c r="C620" s="27">
        <v>0.2857142857142857</v>
      </c>
      <c r="D620" s="2">
        <v>18.7878787878787</v>
      </c>
      <c r="E620" s="2">
        <v>53</v>
      </c>
      <c r="F620" s="27">
        <v>0.20622568093385213</v>
      </c>
      <c r="G620" s="14">
        <v>36.363636363636303</v>
      </c>
      <c r="H620" s="2">
        <v>26</v>
      </c>
      <c r="I620" s="27">
        <v>9.2198581560283682E-2</v>
      </c>
      <c r="J620" s="14">
        <v>27.272728000000001</v>
      </c>
      <c r="K620" s="27">
        <v>0</v>
      </c>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v>0</v>
      </c>
      <c r="D621" s="2">
        <v>80</v>
      </c>
      <c r="E621" s="2">
        <v>0</v>
      </c>
      <c r="F621" s="27">
        <v>0</v>
      </c>
      <c r="G621" s="14">
        <v>13.3333333333333</v>
      </c>
      <c r="H621" s="2">
        <v>0</v>
      </c>
      <c r="I621" s="27">
        <v>0</v>
      </c>
      <c r="J621" s="14">
        <v>15.151515</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v>0</v>
      </c>
      <c r="D622" s="2">
        <v>80</v>
      </c>
      <c r="E622" s="2">
        <v>0</v>
      </c>
      <c r="F622" s="27">
        <v>0</v>
      </c>
      <c r="G622" s="14">
        <v>13.3333333333333</v>
      </c>
      <c r="H622" s="2">
        <v>0</v>
      </c>
      <c r="I622" s="27">
        <v>0</v>
      </c>
      <c r="J622" s="14">
        <v>15.151515</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v>0</v>
      </c>
      <c r="D623" s="2">
        <v>80</v>
      </c>
      <c r="E623" s="2">
        <v>0</v>
      </c>
      <c r="F623" s="27">
        <v>0</v>
      </c>
      <c r="G623" s="14">
        <v>13.3333333333333</v>
      </c>
      <c r="H623" s="2">
        <v>0</v>
      </c>
      <c r="I623" s="27">
        <v>0</v>
      </c>
      <c r="J623" s="14">
        <v>15.151515</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v>0</v>
      </c>
      <c r="D624" s="2">
        <v>80</v>
      </c>
      <c r="E624" s="2">
        <v>0</v>
      </c>
      <c r="F624" s="27">
        <v>0</v>
      </c>
      <c r="G624" s="14">
        <v>13.3333333333333</v>
      </c>
      <c r="H624" s="2">
        <v>0</v>
      </c>
      <c r="I624" s="27">
        <v>0</v>
      </c>
      <c r="J624" s="14">
        <v>15.151515</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v>0</v>
      </c>
      <c r="D625" s="2">
        <v>80</v>
      </c>
      <c r="E625" s="2">
        <v>0</v>
      </c>
      <c r="F625" s="27">
        <v>0</v>
      </c>
      <c r="G625" s="14">
        <v>13.3333333333333</v>
      </c>
      <c r="H625" s="2">
        <v>0</v>
      </c>
      <c r="I625" s="27">
        <v>0</v>
      </c>
      <c r="J625" s="14">
        <v>15.151515</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v>0</v>
      </c>
      <c r="D626" s="2">
        <v>80</v>
      </c>
      <c r="E626" s="2">
        <v>0</v>
      </c>
      <c r="F626" s="27">
        <v>0</v>
      </c>
      <c r="G626" s="14">
        <v>13.3333333333333</v>
      </c>
      <c r="H626" s="2">
        <v>0</v>
      </c>
      <c r="I626" s="27">
        <v>0</v>
      </c>
      <c r="J626" s="14">
        <v>15.151515</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26</v>
      </c>
      <c r="C627" s="27">
        <v>0.2857142857142857</v>
      </c>
      <c r="D627" s="2">
        <v>18.7878787878787</v>
      </c>
      <c r="E627" s="2">
        <v>53</v>
      </c>
      <c r="F627" s="27">
        <v>0.20622568093385213</v>
      </c>
      <c r="G627" s="14">
        <v>36.363636363636303</v>
      </c>
      <c r="H627" s="2">
        <v>26</v>
      </c>
      <c r="I627" s="27">
        <v>9.2198581560283682E-2</v>
      </c>
      <c r="J627" s="14">
        <v>27.272728000000001</v>
      </c>
      <c r="K627" s="27">
        <v>0</v>
      </c>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18</v>
      </c>
      <c r="C628" s="27">
        <v>0.19780219780219779</v>
      </c>
      <c r="D628" s="2">
        <v>16.969696969696901</v>
      </c>
      <c r="E628" s="2">
        <v>7</v>
      </c>
      <c r="F628" s="27">
        <v>2.7237354085603113E-2</v>
      </c>
      <c r="G628" s="14">
        <v>7.2727272727272698</v>
      </c>
      <c r="H628" s="2">
        <v>26</v>
      </c>
      <c r="I628" s="27">
        <v>9.2198581560283682E-2</v>
      </c>
      <c r="J628" s="14">
        <v>27.272728000000001</v>
      </c>
      <c r="K628" s="27">
        <v>0.44444444444444442</v>
      </c>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v>0</v>
      </c>
      <c r="D629" s="2">
        <v>80</v>
      </c>
      <c r="E629" s="2">
        <v>0</v>
      </c>
      <c r="F629" s="27">
        <v>0</v>
      </c>
      <c r="G629" s="14">
        <v>13.3333333333333</v>
      </c>
      <c r="H629" s="2">
        <v>0</v>
      </c>
      <c r="I629" s="27">
        <v>0</v>
      </c>
      <c r="J629" s="14">
        <v>15.151515</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18</v>
      </c>
      <c r="C630" s="27">
        <v>0.19780219780219779</v>
      </c>
      <c r="D630" s="2">
        <v>16.969696969696901</v>
      </c>
      <c r="E630" s="2">
        <v>0</v>
      </c>
      <c r="F630" s="27">
        <v>0</v>
      </c>
      <c r="G630" s="14">
        <v>13.3333333333333</v>
      </c>
      <c r="H630" s="2">
        <v>26</v>
      </c>
      <c r="I630" s="27">
        <v>9.2198581560283682E-2</v>
      </c>
      <c r="J630" s="14">
        <v>27.272728000000001</v>
      </c>
      <c r="K630" s="27">
        <v>0.44444444444444442</v>
      </c>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v>0</v>
      </c>
      <c r="D631" s="2">
        <v>80</v>
      </c>
      <c r="E631" s="2">
        <v>7</v>
      </c>
      <c r="F631" s="27">
        <v>2.7237354085603113E-2</v>
      </c>
      <c r="G631" s="14">
        <v>7.2727272727272698</v>
      </c>
      <c r="H631" s="2">
        <v>0</v>
      </c>
      <c r="I631" s="27">
        <v>0</v>
      </c>
      <c r="J631" s="14">
        <v>15.151515</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8</v>
      </c>
      <c r="C632" s="27">
        <v>8.7912087912087919E-2</v>
      </c>
      <c r="D632" s="2">
        <v>7.8787878787878798</v>
      </c>
      <c r="E632" s="2">
        <v>46</v>
      </c>
      <c r="F632" s="27">
        <v>0.17898832684824903</v>
      </c>
      <c r="G632" s="14">
        <v>35.757575757575701</v>
      </c>
      <c r="H632" s="2">
        <v>0</v>
      </c>
      <c r="I632" s="27">
        <v>0</v>
      </c>
      <c r="J632" s="14">
        <v>15.151515</v>
      </c>
      <c r="K632" s="27">
        <v>-1</v>
      </c>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65</v>
      </c>
      <c r="C633" s="27">
        <v>0.7142857142857143</v>
      </c>
      <c r="D633" s="2">
        <v>27.272727272727199</v>
      </c>
      <c r="E633" s="2">
        <v>178</v>
      </c>
      <c r="F633" s="27">
        <v>0.69260700389105057</v>
      </c>
      <c r="G633" s="14">
        <v>48.484848484848399</v>
      </c>
      <c r="H633" s="2">
        <v>250</v>
      </c>
      <c r="I633" s="27">
        <v>0.88652482269503541</v>
      </c>
      <c r="J633" s="14">
        <v>76.363640000000004</v>
      </c>
      <c r="K633" s="27">
        <v>2.8461538461538463</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44</v>
      </c>
      <c r="C634" s="27">
        <v>0.48351648351648352</v>
      </c>
      <c r="D634" s="2">
        <v>20.606060606060598</v>
      </c>
      <c r="E634" s="2">
        <v>170</v>
      </c>
      <c r="F634" s="27">
        <v>0.66147859922178986</v>
      </c>
      <c r="G634" s="14">
        <v>46.6666666666666</v>
      </c>
      <c r="H634" s="2">
        <v>145</v>
      </c>
      <c r="I634" s="27">
        <v>0.51418439716312059</v>
      </c>
      <c r="J634" s="14">
        <v>58.181820000000002</v>
      </c>
      <c r="K634" s="27">
        <v>2.2954545454545454</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19</v>
      </c>
      <c r="C635" s="27">
        <v>0.2087912087912088</v>
      </c>
      <c r="D635" s="2">
        <v>14.545454545454501</v>
      </c>
      <c r="E635" s="2">
        <v>118</v>
      </c>
      <c r="F635" s="27">
        <v>0.45914396887159531</v>
      </c>
      <c r="G635" s="14">
        <v>40.606060606060602</v>
      </c>
      <c r="H635" s="2">
        <v>25</v>
      </c>
      <c r="I635" s="27">
        <v>8.8652482269503549E-2</v>
      </c>
      <c r="J635" s="14">
        <v>17.575758</v>
      </c>
      <c r="K635" s="27">
        <v>0.31578947368421051</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0</v>
      </c>
      <c r="C636" s="27">
        <v>0</v>
      </c>
      <c r="D636" s="2">
        <v>80</v>
      </c>
      <c r="E636" s="2">
        <v>0</v>
      </c>
      <c r="F636" s="27">
        <v>0</v>
      </c>
      <c r="G636" s="14">
        <v>13.3333333333333</v>
      </c>
      <c r="H636" s="2">
        <v>0</v>
      </c>
      <c r="I636" s="27">
        <v>0</v>
      </c>
      <c r="J636" s="14">
        <v>15.151515</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13</v>
      </c>
      <c r="C637" s="27">
        <v>0.14285714285714285</v>
      </c>
      <c r="D637" s="2">
        <v>13.3333333333333</v>
      </c>
      <c r="E637" s="2">
        <v>78</v>
      </c>
      <c r="F637" s="27">
        <v>0.30350194552529181</v>
      </c>
      <c r="G637" s="14">
        <v>35.151515151515099</v>
      </c>
      <c r="H637" s="2">
        <v>25</v>
      </c>
      <c r="I637" s="27">
        <v>8.8652482269503549E-2</v>
      </c>
      <c r="J637" s="14">
        <v>17.575758</v>
      </c>
      <c r="K637" s="27">
        <v>0.92307692307692313</v>
      </c>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6</v>
      </c>
      <c r="C638" s="27">
        <v>6.5934065934065936E-2</v>
      </c>
      <c r="D638" s="2">
        <v>6.0606060606060597</v>
      </c>
      <c r="E638" s="2">
        <v>40</v>
      </c>
      <c r="F638" s="27">
        <v>0.1556420233463035</v>
      </c>
      <c r="G638" s="14">
        <v>18.181818181818102</v>
      </c>
      <c r="H638" s="2">
        <v>0</v>
      </c>
      <c r="I638" s="27">
        <v>0</v>
      </c>
      <c r="J638" s="14">
        <v>15.151515</v>
      </c>
      <c r="K638" s="27">
        <v>-1</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25</v>
      </c>
      <c r="C639" s="27">
        <v>0.27472527472527475</v>
      </c>
      <c r="D639" s="2">
        <v>14.545454545454501</v>
      </c>
      <c r="E639" s="2">
        <v>52</v>
      </c>
      <c r="F639" s="27">
        <v>0.20233463035019456</v>
      </c>
      <c r="G639" s="14">
        <v>26.060606060605998</v>
      </c>
      <c r="H639" s="2">
        <v>120</v>
      </c>
      <c r="I639" s="27">
        <v>0.42553191489361702</v>
      </c>
      <c r="J639" s="14">
        <v>55.151516000000001</v>
      </c>
      <c r="K639" s="27">
        <v>3.8</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21</v>
      </c>
      <c r="C640" s="27">
        <v>0.23076923076923078</v>
      </c>
      <c r="D640" s="2">
        <v>15.151515151515101</v>
      </c>
      <c r="E640" s="2">
        <v>8</v>
      </c>
      <c r="F640" s="27">
        <v>3.1128404669260701E-2</v>
      </c>
      <c r="G640" s="14">
        <v>6.6666666666666599</v>
      </c>
      <c r="H640" s="2">
        <v>105</v>
      </c>
      <c r="I640" s="27">
        <v>0.37234042553191488</v>
      </c>
      <c r="J640" s="14">
        <v>52.121212</v>
      </c>
      <c r="K640" s="27">
        <v>4</v>
      </c>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11</v>
      </c>
      <c r="C641" s="27">
        <v>0.12087912087912088</v>
      </c>
      <c r="D641" s="2">
        <v>10.909090909090899</v>
      </c>
      <c r="E641" s="2">
        <v>0</v>
      </c>
      <c r="F641" s="27">
        <v>0</v>
      </c>
      <c r="G641" s="14">
        <v>13.3333333333333</v>
      </c>
      <c r="H641" s="2">
        <v>26</v>
      </c>
      <c r="I641" s="27">
        <v>9.2198581560283682E-2</v>
      </c>
      <c r="J641" s="14">
        <v>23.636364</v>
      </c>
      <c r="K641" s="27">
        <v>1.3636363636363635</v>
      </c>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11</v>
      </c>
      <c r="C642" s="27">
        <v>0.12087912087912088</v>
      </c>
      <c r="D642" s="2">
        <v>10.909090909090899</v>
      </c>
      <c r="E642" s="2">
        <v>0</v>
      </c>
      <c r="F642" s="27">
        <v>0</v>
      </c>
      <c r="G642" s="14">
        <v>13.3333333333333</v>
      </c>
      <c r="H642" s="2">
        <v>0</v>
      </c>
      <c r="I642" s="27">
        <v>0</v>
      </c>
      <c r="J642" s="14">
        <v>15.151515</v>
      </c>
      <c r="K642" s="27">
        <v>-1</v>
      </c>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v>0</v>
      </c>
      <c r="D643" s="2">
        <v>80</v>
      </c>
      <c r="E643" s="2">
        <v>0</v>
      </c>
      <c r="F643" s="27">
        <v>0</v>
      </c>
      <c r="G643" s="14">
        <v>13.3333333333333</v>
      </c>
      <c r="H643" s="2">
        <v>0</v>
      </c>
      <c r="I643" s="27">
        <v>0</v>
      </c>
      <c r="J643" s="14">
        <v>15.151515</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11</v>
      </c>
      <c r="C644" s="27">
        <v>0.12087912087912088</v>
      </c>
      <c r="D644" s="2">
        <v>10.909090909090899</v>
      </c>
      <c r="E644" s="2">
        <v>0</v>
      </c>
      <c r="F644" s="27">
        <v>0</v>
      </c>
      <c r="G644" s="14">
        <v>13.3333333333333</v>
      </c>
      <c r="H644" s="2">
        <v>0</v>
      </c>
      <c r="I644" s="27">
        <v>0</v>
      </c>
      <c r="J644" s="14">
        <v>15.151515</v>
      </c>
      <c r="K644" s="27">
        <v>-1</v>
      </c>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v>0</v>
      </c>
      <c r="D645" s="2">
        <v>80</v>
      </c>
      <c r="E645" s="2">
        <v>0</v>
      </c>
      <c r="F645" s="27">
        <v>0</v>
      </c>
      <c r="G645" s="14">
        <v>13.3333333333333</v>
      </c>
      <c r="H645" s="2">
        <v>0</v>
      </c>
      <c r="I645" s="27">
        <v>0</v>
      </c>
      <c r="J645" s="14">
        <v>15.151515</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v>0</v>
      </c>
      <c r="D646" s="2">
        <v>80</v>
      </c>
      <c r="E646" s="2">
        <v>0</v>
      </c>
      <c r="F646" s="27">
        <v>0</v>
      </c>
      <c r="G646" s="14">
        <v>13.3333333333333</v>
      </c>
      <c r="H646" s="2">
        <v>26</v>
      </c>
      <c r="I646" s="27">
        <v>9.2198581560283682E-2</v>
      </c>
      <c r="J646" s="14">
        <v>23.636364</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10</v>
      </c>
      <c r="C647" s="27">
        <v>0.10989010989010989</v>
      </c>
      <c r="D647" s="2">
        <v>10.909090909090899</v>
      </c>
      <c r="E647" s="2">
        <v>8</v>
      </c>
      <c r="F647" s="27">
        <v>3.1128404669260701E-2</v>
      </c>
      <c r="G647" s="14">
        <v>6.6666666666666599</v>
      </c>
      <c r="H647" s="2">
        <v>79</v>
      </c>
      <c r="I647" s="27">
        <v>0.28014184397163122</v>
      </c>
      <c r="J647" s="14">
        <v>44.242424</v>
      </c>
      <c r="K647" s="27">
        <v>6.9</v>
      </c>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10</v>
      </c>
      <c r="C648" s="27">
        <v>0.10989010989010989</v>
      </c>
      <c r="D648" s="2">
        <v>10.909090909090899</v>
      </c>
      <c r="E648" s="2">
        <v>0</v>
      </c>
      <c r="F648" s="27">
        <v>0</v>
      </c>
      <c r="G648" s="14">
        <v>13.3333333333333</v>
      </c>
      <c r="H648" s="2">
        <v>79</v>
      </c>
      <c r="I648" s="27">
        <v>0.28014184397163122</v>
      </c>
      <c r="J648" s="14">
        <v>44.242424</v>
      </c>
      <c r="K648" s="27">
        <v>6.9</v>
      </c>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v>0</v>
      </c>
      <c r="D649" s="2">
        <v>80</v>
      </c>
      <c r="E649" s="2">
        <v>0</v>
      </c>
      <c r="F649" s="27">
        <v>0</v>
      </c>
      <c r="G649" s="14">
        <v>13.3333333333333</v>
      </c>
      <c r="H649" s="2">
        <v>36</v>
      </c>
      <c r="I649" s="27">
        <v>0.1276595744680851</v>
      </c>
      <c r="J649" s="14">
        <v>32.121212</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v>0</v>
      </c>
      <c r="D650" s="2">
        <v>80</v>
      </c>
      <c r="E650" s="2">
        <v>0</v>
      </c>
      <c r="F650" s="27">
        <v>0</v>
      </c>
      <c r="G650" s="14">
        <v>13.3333333333333</v>
      </c>
      <c r="H650" s="2">
        <v>0</v>
      </c>
      <c r="I650" s="27">
        <v>0</v>
      </c>
      <c r="J650" s="14">
        <v>15.151515</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10</v>
      </c>
      <c r="C651" s="27">
        <v>0.10989010989010989</v>
      </c>
      <c r="D651" s="2">
        <v>10.909090909090899</v>
      </c>
      <c r="E651" s="2">
        <v>0</v>
      </c>
      <c r="F651" s="27">
        <v>0</v>
      </c>
      <c r="G651" s="14">
        <v>13.3333333333333</v>
      </c>
      <c r="H651" s="2">
        <v>43</v>
      </c>
      <c r="I651" s="27">
        <v>0.1524822695035461</v>
      </c>
      <c r="J651" s="14">
        <v>29.69697</v>
      </c>
      <c r="K651" s="27">
        <v>3.3</v>
      </c>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v>0</v>
      </c>
      <c r="D652" s="2">
        <v>80</v>
      </c>
      <c r="E652" s="2">
        <v>8</v>
      </c>
      <c r="F652" s="27">
        <v>3.1128404669260701E-2</v>
      </c>
      <c r="G652" s="14">
        <v>6.6666666666666599</v>
      </c>
      <c r="H652" s="2">
        <v>0</v>
      </c>
      <c r="I652" s="27">
        <v>0</v>
      </c>
      <c r="J652" s="14">
        <v>15.151515</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3" t="s">
        <v>1853</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row>
    <row r="655" spans="1:31" x14ac:dyDescent="0.3">
      <c r="B655" s="212" t="s">
        <v>1720</v>
      </c>
      <c r="C655" s="212"/>
      <c r="D655" s="212" t="s">
        <v>1721</v>
      </c>
      <c r="E655" s="212" t="s">
        <v>1720</v>
      </c>
      <c r="F655" s="212"/>
      <c r="G655" s="212" t="s">
        <v>1721</v>
      </c>
      <c r="H655" s="212" t="s">
        <v>1720</v>
      </c>
      <c r="I655" s="212"/>
      <c r="J655" s="212" t="s">
        <v>1721</v>
      </c>
      <c r="K655" t="s">
        <v>188</v>
      </c>
      <c r="L655" s="212" t="s">
        <v>1720</v>
      </c>
      <c r="M655" s="212"/>
      <c r="N655" s="212" t="s">
        <v>1721</v>
      </c>
      <c r="O655" s="212" t="s">
        <v>1720</v>
      </c>
      <c r="P655" s="212"/>
      <c r="Q655" s="212" t="s">
        <v>1721</v>
      </c>
      <c r="R655" s="212" t="s">
        <v>1720</v>
      </c>
      <c r="S655" s="212"/>
      <c r="T655" s="212" t="s">
        <v>1721</v>
      </c>
      <c r="U655" t="s">
        <v>188</v>
      </c>
      <c r="V655" s="212" t="s">
        <v>1720</v>
      </c>
      <c r="W655" s="212"/>
      <c r="X655" s="212" t="s">
        <v>1721</v>
      </c>
      <c r="Y655" s="212" t="s">
        <v>1720</v>
      </c>
      <c r="Z655" s="212"/>
      <c r="AA655" s="212" t="s">
        <v>1721</v>
      </c>
      <c r="AB655" s="212" t="s">
        <v>1720</v>
      </c>
      <c r="AC655" s="212"/>
      <c r="AD655" s="212" t="s">
        <v>1721</v>
      </c>
      <c r="AE655" t="s">
        <v>188</v>
      </c>
    </row>
    <row r="656" spans="1:31" x14ac:dyDescent="0.3">
      <c r="A656" t="s">
        <v>190</v>
      </c>
      <c r="B656" s="2">
        <v>995</v>
      </c>
      <c r="C656" s="27" t="s">
        <v>188</v>
      </c>
      <c r="D656" s="2">
        <v>93.3333333333333</v>
      </c>
      <c r="E656" s="2">
        <v>893</v>
      </c>
      <c r="F656" s="27" t="s">
        <v>188</v>
      </c>
      <c r="G656" s="14">
        <v>87.272727272727195</v>
      </c>
      <c r="H656" s="2">
        <v>666</v>
      </c>
      <c r="I656" s="27" t="s">
        <v>188</v>
      </c>
      <c r="J656" s="14">
        <v>110.303032</v>
      </c>
      <c r="K656" s="27">
        <v>-0.33065326633165831</v>
      </c>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19</v>
      </c>
      <c r="C657" s="27">
        <v>1.9095477386934675E-2</v>
      </c>
      <c r="D657" s="2">
        <v>13.3333333333333</v>
      </c>
      <c r="E657" s="2">
        <v>18</v>
      </c>
      <c r="F657" s="27">
        <v>2.0156774916013438E-2</v>
      </c>
      <c r="G657" s="14">
        <v>10.303030303030299</v>
      </c>
      <c r="H657" s="2">
        <v>144</v>
      </c>
      <c r="I657" s="27">
        <v>0.21621621621621623</v>
      </c>
      <c r="J657" s="14">
        <v>69.090909999999994</v>
      </c>
      <c r="K657" s="27">
        <v>6.5789473684210522</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8</v>
      </c>
      <c r="C658" s="27">
        <v>8.0402010050251264E-3</v>
      </c>
      <c r="D658" s="2">
        <v>7.8787878787878798</v>
      </c>
      <c r="E658" s="2">
        <v>12</v>
      </c>
      <c r="F658" s="27">
        <v>1.3437849944008958E-2</v>
      </c>
      <c r="G658" s="14">
        <v>8.4848484848484809</v>
      </c>
      <c r="H658" s="2">
        <v>100</v>
      </c>
      <c r="I658" s="27">
        <v>0.15015015015015015</v>
      </c>
      <c r="J658" s="14">
        <v>61.212119999999999</v>
      </c>
      <c r="K658" s="27">
        <v>11.5</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8</v>
      </c>
      <c r="C659" s="27">
        <v>8.0402010050251264E-3</v>
      </c>
      <c r="D659" s="2">
        <v>7.8787878787878798</v>
      </c>
      <c r="E659" s="2">
        <v>0</v>
      </c>
      <c r="F659" s="27">
        <v>0</v>
      </c>
      <c r="G659" s="14">
        <v>13.3333333333333</v>
      </c>
      <c r="H659" s="2">
        <v>18</v>
      </c>
      <c r="I659" s="27">
        <v>2.7027027027027029E-2</v>
      </c>
      <c r="J659" s="14">
        <v>16.969695999999999</v>
      </c>
      <c r="K659" s="27">
        <v>1.25</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0</v>
      </c>
      <c r="C660" s="27">
        <v>0</v>
      </c>
      <c r="D660" s="2">
        <v>80</v>
      </c>
      <c r="E660" s="2">
        <v>0</v>
      </c>
      <c r="F660" s="27">
        <v>0</v>
      </c>
      <c r="G660" s="14">
        <v>13.3333333333333</v>
      </c>
      <c r="H660" s="2">
        <v>0</v>
      </c>
      <c r="I660" s="27">
        <v>0</v>
      </c>
      <c r="J660" s="14">
        <v>15.151515</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0</v>
      </c>
      <c r="C661" s="27">
        <v>0</v>
      </c>
      <c r="D661" s="2">
        <v>80</v>
      </c>
      <c r="E661" s="2">
        <v>0</v>
      </c>
      <c r="F661" s="27">
        <v>0</v>
      </c>
      <c r="G661" s="14">
        <v>13.3333333333333</v>
      </c>
      <c r="H661" s="2">
        <v>0</v>
      </c>
      <c r="I661" s="27">
        <v>0</v>
      </c>
      <c r="J661" s="14">
        <v>15.151515</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8</v>
      </c>
      <c r="C662" s="27">
        <v>8.0402010050251264E-3</v>
      </c>
      <c r="D662" s="2">
        <v>7.8787878787878798</v>
      </c>
      <c r="E662" s="2">
        <v>0</v>
      </c>
      <c r="F662" s="27">
        <v>0</v>
      </c>
      <c r="G662" s="14">
        <v>13.3333333333333</v>
      </c>
      <c r="H662" s="2">
        <v>18</v>
      </c>
      <c r="I662" s="27">
        <v>2.7027027027027029E-2</v>
      </c>
      <c r="J662" s="14">
        <v>16.969695999999999</v>
      </c>
      <c r="K662" s="27">
        <v>1.25</v>
      </c>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0</v>
      </c>
      <c r="C663" s="27">
        <v>0</v>
      </c>
      <c r="D663" s="2">
        <v>80</v>
      </c>
      <c r="E663" s="2">
        <v>12</v>
      </c>
      <c r="F663" s="27">
        <v>1.3437849944008958E-2</v>
      </c>
      <c r="G663" s="14">
        <v>8.4848484848484809</v>
      </c>
      <c r="H663" s="2">
        <v>82</v>
      </c>
      <c r="I663" s="27">
        <v>0.12312312312312312</v>
      </c>
      <c r="J663" s="14">
        <v>58.787880000000001</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11</v>
      </c>
      <c r="C664" s="27">
        <v>1.1055276381909548E-2</v>
      </c>
      <c r="D664" s="2">
        <v>10.303030303030299</v>
      </c>
      <c r="E664" s="2">
        <v>6</v>
      </c>
      <c r="F664" s="27">
        <v>6.7189249720044789E-3</v>
      </c>
      <c r="G664" s="14">
        <v>6.0606060606060597</v>
      </c>
      <c r="H664" s="2">
        <v>44</v>
      </c>
      <c r="I664" s="27">
        <v>6.6066066066066062E-2</v>
      </c>
      <c r="J664" s="14">
        <v>29.69697</v>
      </c>
      <c r="K664" s="27">
        <v>3</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0</v>
      </c>
      <c r="C665" s="27">
        <v>0</v>
      </c>
      <c r="D665" s="2">
        <v>80</v>
      </c>
      <c r="E665" s="2">
        <v>0</v>
      </c>
      <c r="F665" s="27">
        <v>0</v>
      </c>
      <c r="G665" s="14">
        <v>13.3333333333333</v>
      </c>
      <c r="H665" s="2">
        <v>0</v>
      </c>
      <c r="I665" s="27">
        <v>0</v>
      </c>
      <c r="J665" s="14">
        <v>15.151515</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0</v>
      </c>
      <c r="C666" s="27">
        <v>0</v>
      </c>
      <c r="D666" s="2">
        <v>80</v>
      </c>
      <c r="E666" s="2">
        <v>0</v>
      </c>
      <c r="F666" s="27">
        <v>0</v>
      </c>
      <c r="G666" s="14">
        <v>13.3333333333333</v>
      </c>
      <c r="H666" s="2">
        <v>0</v>
      </c>
      <c r="I666" s="27">
        <v>0</v>
      </c>
      <c r="J666" s="14">
        <v>15.151515</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v>0</v>
      </c>
      <c r="D667" s="2">
        <v>80</v>
      </c>
      <c r="E667" s="2">
        <v>0</v>
      </c>
      <c r="F667" s="27">
        <v>0</v>
      </c>
      <c r="G667" s="14">
        <v>13.3333333333333</v>
      </c>
      <c r="H667" s="2">
        <v>0</v>
      </c>
      <c r="I667" s="27">
        <v>0</v>
      </c>
      <c r="J667" s="14">
        <v>15.151515</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0</v>
      </c>
      <c r="C668" s="27">
        <v>0</v>
      </c>
      <c r="D668" s="2">
        <v>80</v>
      </c>
      <c r="E668" s="2">
        <v>0</v>
      </c>
      <c r="F668" s="27">
        <v>0</v>
      </c>
      <c r="G668" s="14">
        <v>13.3333333333333</v>
      </c>
      <c r="H668" s="2">
        <v>0</v>
      </c>
      <c r="I668" s="27">
        <v>0</v>
      </c>
      <c r="J668" s="14">
        <v>15.151515</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v>0</v>
      </c>
      <c r="D669" s="2">
        <v>80</v>
      </c>
      <c r="E669" s="2">
        <v>0</v>
      </c>
      <c r="F669" s="27">
        <v>0</v>
      </c>
      <c r="G669" s="14">
        <v>13.3333333333333</v>
      </c>
      <c r="H669" s="2">
        <v>0</v>
      </c>
      <c r="I669" s="27">
        <v>0</v>
      </c>
      <c r="J669" s="14">
        <v>15.151515</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v>0</v>
      </c>
      <c r="D670" s="2">
        <v>80</v>
      </c>
      <c r="E670" s="2">
        <v>0</v>
      </c>
      <c r="F670" s="27">
        <v>0</v>
      </c>
      <c r="G670" s="14">
        <v>13.3333333333333</v>
      </c>
      <c r="H670" s="2">
        <v>0</v>
      </c>
      <c r="I670" s="27">
        <v>0</v>
      </c>
      <c r="J670" s="14">
        <v>15.151515</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11</v>
      </c>
      <c r="C671" s="27">
        <v>1.1055276381909548E-2</v>
      </c>
      <c r="D671" s="2">
        <v>10.303030303030299</v>
      </c>
      <c r="E671" s="2">
        <v>6</v>
      </c>
      <c r="F671" s="27">
        <v>6.7189249720044789E-3</v>
      </c>
      <c r="G671" s="14">
        <v>6.0606060606060597</v>
      </c>
      <c r="H671" s="2">
        <v>44</v>
      </c>
      <c r="I671" s="27">
        <v>6.6066066066066062E-2</v>
      </c>
      <c r="J671" s="14">
        <v>29.69697</v>
      </c>
      <c r="K671" s="27">
        <v>3</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11</v>
      </c>
      <c r="C672" s="27">
        <v>1.1055276381909548E-2</v>
      </c>
      <c r="D672" s="2">
        <v>10.303030303030299</v>
      </c>
      <c r="E672" s="2">
        <v>0</v>
      </c>
      <c r="F672" s="27">
        <v>0</v>
      </c>
      <c r="G672" s="14">
        <v>13.3333333333333</v>
      </c>
      <c r="H672" s="2">
        <v>20</v>
      </c>
      <c r="I672" s="27">
        <v>3.003003003003003E-2</v>
      </c>
      <c r="J672" s="14">
        <v>13.939394</v>
      </c>
      <c r="K672" s="27">
        <v>0.81818181818181823</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0</v>
      </c>
      <c r="C673" s="27">
        <v>0</v>
      </c>
      <c r="D673" s="2">
        <v>80</v>
      </c>
      <c r="E673" s="2">
        <v>0</v>
      </c>
      <c r="F673" s="27">
        <v>0</v>
      </c>
      <c r="G673" s="14">
        <v>13.3333333333333</v>
      </c>
      <c r="H673" s="2">
        <v>0</v>
      </c>
      <c r="I673" s="27">
        <v>0</v>
      </c>
      <c r="J673" s="14">
        <v>15.151515</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0</v>
      </c>
      <c r="C674" s="27">
        <v>0</v>
      </c>
      <c r="D674" s="2">
        <v>80</v>
      </c>
      <c r="E674" s="2">
        <v>0</v>
      </c>
      <c r="F674" s="27">
        <v>0</v>
      </c>
      <c r="G674" s="14">
        <v>13.3333333333333</v>
      </c>
      <c r="H674" s="2">
        <v>9</v>
      </c>
      <c r="I674" s="27">
        <v>1.3513513513513514E-2</v>
      </c>
      <c r="J674" s="14">
        <v>8.4848479999999995</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11</v>
      </c>
      <c r="C675" s="27">
        <v>1.1055276381909548E-2</v>
      </c>
      <c r="D675" s="2">
        <v>10.303030303030299</v>
      </c>
      <c r="E675" s="2">
        <v>0</v>
      </c>
      <c r="F675" s="27">
        <v>0</v>
      </c>
      <c r="G675" s="14">
        <v>13.3333333333333</v>
      </c>
      <c r="H675" s="2">
        <v>11</v>
      </c>
      <c r="I675" s="27">
        <v>1.6516516516516516E-2</v>
      </c>
      <c r="J675" s="14">
        <v>10.909091</v>
      </c>
      <c r="K675" s="27">
        <v>0</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0</v>
      </c>
      <c r="C676" s="27">
        <v>0</v>
      </c>
      <c r="D676" s="2">
        <v>80</v>
      </c>
      <c r="E676" s="2">
        <v>6</v>
      </c>
      <c r="F676" s="27">
        <v>6.7189249720044789E-3</v>
      </c>
      <c r="G676" s="14">
        <v>6.0606060606060597</v>
      </c>
      <c r="H676" s="2">
        <v>24</v>
      </c>
      <c r="I676" s="27">
        <v>3.6036036036036036E-2</v>
      </c>
      <c r="J676" s="14">
        <v>21.818182</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976</v>
      </c>
      <c r="C677" s="27">
        <v>0.98090452261306538</v>
      </c>
      <c r="D677" s="2">
        <v>93.939393939393895</v>
      </c>
      <c r="E677" s="2">
        <v>875</v>
      </c>
      <c r="F677" s="27">
        <v>0.97984322508398658</v>
      </c>
      <c r="G677" s="14">
        <v>86.6666666666666</v>
      </c>
      <c r="H677" s="2">
        <v>522</v>
      </c>
      <c r="I677" s="27">
        <v>0.78378378378378377</v>
      </c>
      <c r="J677" s="14">
        <v>80.606063800000001</v>
      </c>
      <c r="K677" s="27">
        <v>-0.4651639344262295</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897</v>
      </c>
      <c r="C678" s="27">
        <v>0.90150753768844216</v>
      </c>
      <c r="D678" s="2">
        <v>88.484848484848399</v>
      </c>
      <c r="E678" s="2">
        <v>709</v>
      </c>
      <c r="F678" s="27">
        <v>0.79395296752519595</v>
      </c>
      <c r="G678" s="14">
        <v>72.121212121212096</v>
      </c>
      <c r="H678" s="2">
        <v>451</v>
      </c>
      <c r="I678" s="27">
        <v>0.67717717717717718</v>
      </c>
      <c r="J678" s="14">
        <v>77.575760000000002</v>
      </c>
      <c r="K678" s="27">
        <v>-0.49721293199554067</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402</v>
      </c>
      <c r="C679" s="27">
        <v>0.40402010050251258</v>
      </c>
      <c r="D679" s="2">
        <v>61.818181818181799</v>
      </c>
      <c r="E679" s="2">
        <v>228</v>
      </c>
      <c r="F679" s="27">
        <v>0.25531914893617019</v>
      </c>
      <c r="G679" s="14">
        <v>43.030303030303003</v>
      </c>
      <c r="H679" s="2">
        <v>170</v>
      </c>
      <c r="I679" s="27">
        <v>0.25525525525525528</v>
      </c>
      <c r="J679" s="14">
        <v>41.212119999999999</v>
      </c>
      <c r="K679" s="27">
        <v>-0.57711442786069655</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131</v>
      </c>
      <c r="C680" s="27">
        <v>0.13165829145728644</v>
      </c>
      <c r="D680" s="2">
        <v>38.181818181818102</v>
      </c>
      <c r="E680" s="2">
        <v>62</v>
      </c>
      <c r="F680" s="27">
        <v>6.942889137737962E-2</v>
      </c>
      <c r="G680" s="14">
        <v>26.060606060605998</v>
      </c>
      <c r="H680" s="2">
        <v>61</v>
      </c>
      <c r="I680" s="27">
        <v>9.1591591591591595E-2</v>
      </c>
      <c r="J680" s="14">
        <v>26.060606</v>
      </c>
      <c r="K680" s="27">
        <v>-0.53435114503816794</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85</v>
      </c>
      <c r="C681" s="27">
        <v>8.5427135678391955E-2</v>
      </c>
      <c r="D681" s="2">
        <v>30.303030303030301</v>
      </c>
      <c r="E681" s="2">
        <v>64</v>
      </c>
      <c r="F681" s="27">
        <v>7.1668533034714446E-2</v>
      </c>
      <c r="G681" s="14">
        <v>27.878787878787801</v>
      </c>
      <c r="H681" s="2">
        <v>25</v>
      </c>
      <c r="I681" s="27">
        <v>3.7537537537537538E-2</v>
      </c>
      <c r="J681" s="14">
        <v>19.393940000000001</v>
      </c>
      <c r="K681" s="27">
        <v>-0.70588235294117652</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186</v>
      </c>
      <c r="C682" s="27">
        <v>0.18693467336683417</v>
      </c>
      <c r="D682" s="2">
        <v>45.454545454545404</v>
      </c>
      <c r="E682" s="2">
        <v>102</v>
      </c>
      <c r="F682" s="27">
        <v>0.11422172452407615</v>
      </c>
      <c r="G682" s="14">
        <v>32.727272727272698</v>
      </c>
      <c r="H682" s="2">
        <v>84</v>
      </c>
      <c r="I682" s="27">
        <v>0.12612612612612611</v>
      </c>
      <c r="J682" s="14">
        <v>30.30303</v>
      </c>
      <c r="K682" s="27">
        <v>-0.54838709677419351</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495</v>
      </c>
      <c r="C683" s="27">
        <v>0.49748743718592964</v>
      </c>
      <c r="D683" s="2">
        <v>70.303030303030297</v>
      </c>
      <c r="E683" s="2">
        <v>481</v>
      </c>
      <c r="F683" s="27">
        <v>0.5386338185890257</v>
      </c>
      <c r="G683" s="14">
        <v>69.090909090909093</v>
      </c>
      <c r="H683" s="2">
        <v>281</v>
      </c>
      <c r="I683" s="27">
        <v>0.42192192192192191</v>
      </c>
      <c r="J683" s="14">
        <v>68.484849999999994</v>
      </c>
      <c r="K683" s="27">
        <v>-0.43232323232323233</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79</v>
      </c>
      <c r="C684" s="27">
        <v>7.9396984924623118E-2</v>
      </c>
      <c r="D684" s="2">
        <v>37.5757575757575</v>
      </c>
      <c r="E684" s="2">
        <v>166</v>
      </c>
      <c r="F684" s="27">
        <v>0.1858902575587906</v>
      </c>
      <c r="G684" s="14">
        <v>46.6666666666666</v>
      </c>
      <c r="H684" s="2">
        <v>71</v>
      </c>
      <c r="I684" s="27">
        <v>0.1066066066066066</v>
      </c>
      <c r="J684" s="14">
        <v>27.272728000000001</v>
      </c>
      <c r="K684" s="27">
        <v>-0.10126582278481013</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6</v>
      </c>
      <c r="C685" s="27">
        <v>6.030150753768844E-3</v>
      </c>
      <c r="D685" s="2">
        <v>6.6666666666666599</v>
      </c>
      <c r="E685" s="2">
        <v>19</v>
      </c>
      <c r="F685" s="27">
        <v>2.1276595744680851E-2</v>
      </c>
      <c r="G685" s="14">
        <v>11.5151515151515</v>
      </c>
      <c r="H685" s="2">
        <v>27</v>
      </c>
      <c r="I685" s="27">
        <v>4.0540540540540543E-2</v>
      </c>
      <c r="J685" s="14">
        <v>17.575758</v>
      </c>
      <c r="K685" s="27">
        <v>3.5</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6</v>
      </c>
      <c r="C686" s="27">
        <v>6.030150753768844E-3</v>
      </c>
      <c r="D686" s="2">
        <v>6.6666666666666599</v>
      </c>
      <c r="E686" s="2">
        <v>12</v>
      </c>
      <c r="F686" s="27">
        <v>1.3437849944008958E-2</v>
      </c>
      <c r="G686" s="14">
        <v>9.6969696969696901</v>
      </c>
      <c r="H686" s="2">
        <v>0</v>
      </c>
      <c r="I686" s="27">
        <v>0</v>
      </c>
      <c r="J686" s="14">
        <v>15.151515</v>
      </c>
      <c r="K686" s="27">
        <v>-1</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0</v>
      </c>
      <c r="C687" s="27">
        <v>0</v>
      </c>
      <c r="D687" s="2">
        <v>80</v>
      </c>
      <c r="E687" s="2">
        <v>0</v>
      </c>
      <c r="F687" s="27">
        <v>0</v>
      </c>
      <c r="G687" s="14">
        <v>13.3333333333333</v>
      </c>
      <c r="H687" s="2">
        <v>0</v>
      </c>
      <c r="I687" s="27">
        <v>0</v>
      </c>
      <c r="J687" s="14">
        <v>15.151515</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v>0</v>
      </c>
      <c r="D688" s="2">
        <v>80</v>
      </c>
      <c r="E688" s="2">
        <v>7</v>
      </c>
      <c r="F688" s="27">
        <v>7.8387458006718928E-3</v>
      </c>
      <c r="G688" s="14">
        <v>7.2727272727272698</v>
      </c>
      <c r="H688" s="2">
        <v>0</v>
      </c>
      <c r="I688" s="27">
        <v>0</v>
      </c>
      <c r="J688" s="14">
        <v>15.151515</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6</v>
      </c>
      <c r="C689" s="27">
        <v>6.030150753768844E-3</v>
      </c>
      <c r="D689" s="2">
        <v>6.6666666666666599</v>
      </c>
      <c r="E689" s="2">
        <v>5</v>
      </c>
      <c r="F689" s="27">
        <v>5.5991041433370659E-3</v>
      </c>
      <c r="G689" s="14">
        <v>6.6666666666666599</v>
      </c>
      <c r="H689" s="2">
        <v>0</v>
      </c>
      <c r="I689" s="27">
        <v>0</v>
      </c>
      <c r="J689" s="14">
        <v>15.151515</v>
      </c>
      <c r="K689" s="27">
        <v>-1</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v>0</v>
      </c>
      <c r="D690" s="2">
        <v>80</v>
      </c>
      <c r="E690" s="2">
        <v>7</v>
      </c>
      <c r="F690" s="27">
        <v>7.8387458006718928E-3</v>
      </c>
      <c r="G690" s="14">
        <v>6.0606060606060597</v>
      </c>
      <c r="H690" s="2">
        <v>27</v>
      </c>
      <c r="I690" s="27">
        <v>4.0540540540540543E-2</v>
      </c>
      <c r="J690" s="14">
        <v>17.575758</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73</v>
      </c>
      <c r="C691" s="27">
        <v>7.3366834170854267E-2</v>
      </c>
      <c r="D691" s="2">
        <v>35.757575757575701</v>
      </c>
      <c r="E691" s="2">
        <v>147</v>
      </c>
      <c r="F691" s="27">
        <v>0.16461366181410975</v>
      </c>
      <c r="G691" s="14">
        <v>44.848484848484802</v>
      </c>
      <c r="H691" s="2">
        <v>44</v>
      </c>
      <c r="I691" s="27">
        <v>6.6066066066066062E-2</v>
      </c>
      <c r="J691" s="14">
        <v>22.424242</v>
      </c>
      <c r="K691" s="27">
        <v>-0.39726027397260272</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18</v>
      </c>
      <c r="C692" s="27">
        <v>1.8090452261306532E-2</v>
      </c>
      <c r="D692" s="2">
        <v>12.1212121212121</v>
      </c>
      <c r="E692" s="2">
        <v>46</v>
      </c>
      <c r="F692" s="27">
        <v>5.1511758118701005E-2</v>
      </c>
      <c r="G692" s="14">
        <v>29.090909090909101</v>
      </c>
      <c r="H692" s="2">
        <v>27</v>
      </c>
      <c r="I692" s="27">
        <v>4.0540540540540543E-2</v>
      </c>
      <c r="J692" s="14">
        <v>21.212122000000001</v>
      </c>
      <c r="K692" s="27">
        <v>0.5</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0</v>
      </c>
      <c r="C693" s="27">
        <v>0</v>
      </c>
      <c r="D693" s="2">
        <v>80</v>
      </c>
      <c r="E693" s="2">
        <v>7</v>
      </c>
      <c r="F693" s="27">
        <v>7.8387458006718928E-3</v>
      </c>
      <c r="G693" s="14">
        <v>6.6666666666666599</v>
      </c>
      <c r="H693" s="2">
        <v>7</v>
      </c>
      <c r="I693" s="27">
        <v>1.0510510510510511E-2</v>
      </c>
      <c r="J693" s="14">
        <v>7.2727274900000003</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0</v>
      </c>
      <c r="C694" s="27">
        <v>0</v>
      </c>
      <c r="D694" s="2">
        <v>80</v>
      </c>
      <c r="E694" s="2">
        <v>0</v>
      </c>
      <c r="F694" s="27">
        <v>0</v>
      </c>
      <c r="G694" s="14">
        <v>13.3333333333333</v>
      </c>
      <c r="H694" s="2">
        <v>0</v>
      </c>
      <c r="I694" s="27">
        <v>0</v>
      </c>
      <c r="J694" s="14">
        <v>15.151515</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18</v>
      </c>
      <c r="C695" s="27">
        <v>1.8090452261306532E-2</v>
      </c>
      <c r="D695" s="2">
        <v>12.1212121212121</v>
      </c>
      <c r="E695" s="2">
        <v>39</v>
      </c>
      <c r="F695" s="27">
        <v>4.3673012318029114E-2</v>
      </c>
      <c r="G695" s="14">
        <v>28.484848484848399</v>
      </c>
      <c r="H695" s="2">
        <v>20</v>
      </c>
      <c r="I695" s="27">
        <v>3.003003003003003E-2</v>
      </c>
      <c r="J695" s="14">
        <v>20</v>
      </c>
      <c r="K695" s="27">
        <v>0.1111111111111111</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55</v>
      </c>
      <c r="C696" s="27">
        <v>5.5276381909547742E-2</v>
      </c>
      <c r="D696" s="2">
        <v>30.303030303030301</v>
      </c>
      <c r="E696" s="2">
        <v>101</v>
      </c>
      <c r="F696" s="27">
        <v>0.11310190369540873</v>
      </c>
      <c r="G696" s="14">
        <v>36.363636363636303</v>
      </c>
      <c r="H696" s="2">
        <v>17</v>
      </c>
      <c r="I696" s="27">
        <v>2.5525525525525526E-2</v>
      </c>
      <c r="J696" s="14">
        <v>11.515152</v>
      </c>
      <c r="K696" s="27">
        <v>-0.69090909090909092</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3" t="s">
        <v>1854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row>
    <row r="699" spans="1:31" x14ac:dyDescent="0.3">
      <c r="B699" s="212" t="s">
        <v>1720</v>
      </c>
      <c r="C699" s="212"/>
      <c r="D699" s="212" t="s">
        <v>1721</v>
      </c>
      <c r="E699" s="212" t="s">
        <v>1720</v>
      </c>
      <c r="F699" s="212"/>
      <c r="G699" s="212" t="s">
        <v>1721</v>
      </c>
      <c r="H699" s="212" t="s">
        <v>1720</v>
      </c>
      <c r="I699" s="212"/>
      <c r="J699" s="212" t="s">
        <v>1721</v>
      </c>
      <c r="K699" t="s">
        <v>188</v>
      </c>
      <c r="L699" s="212" t="s">
        <v>1720</v>
      </c>
      <c r="M699" s="212"/>
      <c r="N699" s="212" t="s">
        <v>1721</v>
      </c>
      <c r="O699" s="212" t="s">
        <v>1720</v>
      </c>
      <c r="P699" s="212"/>
      <c r="Q699" s="212" t="s">
        <v>1721</v>
      </c>
      <c r="R699" s="212" t="s">
        <v>1720</v>
      </c>
      <c r="S699" s="212"/>
      <c r="T699" s="212" t="s">
        <v>1721</v>
      </c>
      <c r="U699" t="s">
        <v>188</v>
      </c>
      <c r="V699" s="212" t="s">
        <v>1720</v>
      </c>
      <c r="W699" s="212"/>
      <c r="X699" s="212" t="s">
        <v>1721</v>
      </c>
      <c r="Y699" s="212" t="s">
        <v>1720</v>
      </c>
      <c r="Z699" s="212"/>
      <c r="AA699" s="212" t="s">
        <v>1721</v>
      </c>
      <c r="AB699" s="212" t="s">
        <v>1720</v>
      </c>
      <c r="AC699" s="212"/>
      <c r="AD699" s="212" t="s">
        <v>1721</v>
      </c>
      <c r="AE699" t="s">
        <v>188</v>
      </c>
    </row>
    <row r="700" spans="1:31" x14ac:dyDescent="0.3">
      <c r="A700" t="s">
        <v>190</v>
      </c>
      <c r="B700" s="2">
        <v>3712</v>
      </c>
      <c r="C700" s="27" t="s">
        <v>188</v>
      </c>
      <c r="D700" s="2">
        <v>120.60606060606</v>
      </c>
      <c r="E700" s="2">
        <v>4148</v>
      </c>
      <c r="F700" s="27" t="s">
        <v>188</v>
      </c>
      <c r="G700" s="14">
        <v>106.06060606060601</v>
      </c>
      <c r="H700" s="2">
        <v>4505</v>
      </c>
      <c r="I700" s="27" t="s">
        <v>188</v>
      </c>
      <c r="J700" s="14">
        <v>183.03030000000001</v>
      </c>
      <c r="K700" s="27">
        <v>0.21363146551724138</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930</v>
      </c>
      <c r="C701" s="27">
        <v>0.25053879310344829</v>
      </c>
      <c r="D701" s="2">
        <v>109.69696969696901</v>
      </c>
      <c r="E701" s="2">
        <v>1125</v>
      </c>
      <c r="F701" s="27">
        <v>0.27121504339440694</v>
      </c>
      <c r="G701" s="14">
        <v>115.151515151515</v>
      </c>
      <c r="H701" s="2">
        <v>803</v>
      </c>
      <c r="I701" s="27">
        <v>0.17824639289678135</v>
      </c>
      <c r="J701" s="14">
        <v>114.545456</v>
      </c>
      <c r="K701" s="27">
        <v>-0.13655913978494624</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446</v>
      </c>
      <c r="C702" s="27">
        <v>0.12015086206896551</v>
      </c>
      <c r="D702" s="2">
        <v>86.060606060606005</v>
      </c>
      <c r="E702" s="2">
        <v>497</v>
      </c>
      <c r="F702" s="27">
        <v>0.11981677917068467</v>
      </c>
      <c r="G702" s="14">
        <v>101.818181818181</v>
      </c>
      <c r="H702" s="2">
        <v>389</v>
      </c>
      <c r="I702" s="27">
        <v>8.6348501664816876E-2</v>
      </c>
      <c r="J702" s="14">
        <v>101.21212</v>
      </c>
      <c r="K702" s="27">
        <v>-0.12780269058295965</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375</v>
      </c>
      <c r="C703" s="27">
        <v>0.10102370689655173</v>
      </c>
      <c r="D703" s="2">
        <v>80</v>
      </c>
      <c r="E703" s="2">
        <v>424</v>
      </c>
      <c r="F703" s="27">
        <v>0.10221793635486982</v>
      </c>
      <c r="G703" s="14">
        <v>98.787878787878796</v>
      </c>
      <c r="H703" s="2">
        <v>346</v>
      </c>
      <c r="I703" s="27">
        <v>7.6803551609322979E-2</v>
      </c>
      <c r="J703" s="14">
        <v>99.393936199999999</v>
      </c>
      <c r="K703" s="27">
        <v>-7.7333333333333337E-2</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18</v>
      </c>
      <c r="C704" s="27">
        <v>4.8491379310344829E-3</v>
      </c>
      <c r="D704" s="2">
        <v>16.969696969696901</v>
      </c>
      <c r="E704" s="2">
        <v>36</v>
      </c>
      <c r="F704" s="27">
        <v>8.6788813886210219E-3</v>
      </c>
      <c r="G704" s="14">
        <v>24.848484848484802</v>
      </c>
      <c r="H704" s="2">
        <v>11</v>
      </c>
      <c r="I704" s="27">
        <v>2.44173140954495E-3</v>
      </c>
      <c r="J704" s="14">
        <v>11.515152</v>
      </c>
      <c r="K704" s="27">
        <v>-0.3888888888888889</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260</v>
      </c>
      <c r="C705" s="27">
        <v>7.0043103448275856E-2</v>
      </c>
      <c r="D705" s="2">
        <v>71.515151515151501</v>
      </c>
      <c r="E705" s="2">
        <v>177</v>
      </c>
      <c r="F705" s="27">
        <v>4.267116682738669E-2</v>
      </c>
      <c r="G705" s="14">
        <v>69.090909090909093</v>
      </c>
      <c r="H705" s="2">
        <v>245</v>
      </c>
      <c r="I705" s="27">
        <v>5.4384017758046618E-2</v>
      </c>
      <c r="J705" s="14">
        <v>82.424239999999998</v>
      </c>
      <c r="K705" s="27">
        <v>-5.7692307692307696E-2</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97</v>
      </c>
      <c r="C706" s="27">
        <v>2.6131465517241378E-2</v>
      </c>
      <c r="D706" s="2">
        <v>33.3333333333333</v>
      </c>
      <c r="E706" s="2">
        <v>211</v>
      </c>
      <c r="F706" s="27">
        <v>5.0867888138862102E-2</v>
      </c>
      <c r="G706" s="14">
        <v>70.303030303030297</v>
      </c>
      <c r="H706" s="2">
        <v>90</v>
      </c>
      <c r="I706" s="27">
        <v>1.9977802441731411E-2</v>
      </c>
      <c r="J706" s="14">
        <v>52.727271999999999</v>
      </c>
      <c r="K706" s="27">
        <v>-7.2164948453608241E-2</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71</v>
      </c>
      <c r="C707" s="27">
        <v>1.9127155172413791E-2</v>
      </c>
      <c r="D707" s="2">
        <v>29.696969696969699</v>
      </c>
      <c r="E707" s="2">
        <v>73</v>
      </c>
      <c r="F707" s="27">
        <v>1.759884281581485E-2</v>
      </c>
      <c r="G707" s="14">
        <v>36.969696969696898</v>
      </c>
      <c r="H707" s="2">
        <v>43</v>
      </c>
      <c r="I707" s="27">
        <v>9.5449500554938959E-3</v>
      </c>
      <c r="J707" s="14">
        <v>31.515152</v>
      </c>
      <c r="K707" s="27">
        <v>-0.39436619718309857</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484</v>
      </c>
      <c r="C708" s="27">
        <v>0.13038793103448276</v>
      </c>
      <c r="D708" s="2">
        <v>87.878787878787904</v>
      </c>
      <c r="E708" s="2">
        <v>628</v>
      </c>
      <c r="F708" s="27">
        <v>0.15139826422372227</v>
      </c>
      <c r="G708" s="14">
        <v>98.181818181818201</v>
      </c>
      <c r="H708" s="2">
        <v>414</v>
      </c>
      <c r="I708" s="27">
        <v>9.1897891231964485E-2</v>
      </c>
      <c r="J708" s="14">
        <v>84.848489999999998</v>
      </c>
      <c r="K708" s="27">
        <v>-0.14462809917355371</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82</v>
      </c>
      <c r="C709" s="27">
        <v>2.2090517241379309E-2</v>
      </c>
      <c r="D709" s="2">
        <v>34.545454545454497</v>
      </c>
      <c r="E709" s="2">
        <v>240</v>
      </c>
      <c r="F709" s="27">
        <v>5.7859209257473482E-2</v>
      </c>
      <c r="G709" s="14">
        <v>73.3333333333333</v>
      </c>
      <c r="H709" s="2">
        <v>92</v>
      </c>
      <c r="I709" s="27">
        <v>2.0421753607103219E-2</v>
      </c>
      <c r="J709" s="14">
        <v>46.060607900000001</v>
      </c>
      <c r="K709" s="27">
        <v>0.12195121951219512</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82</v>
      </c>
      <c r="C710" s="27">
        <v>2.2090517241379309E-2</v>
      </c>
      <c r="D710" s="2">
        <v>34.545454545454497</v>
      </c>
      <c r="E710" s="2">
        <v>212</v>
      </c>
      <c r="F710" s="27">
        <v>5.1108968177434912E-2</v>
      </c>
      <c r="G710" s="14">
        <v>64.242424242424207</v>
      </c>
      <c r="H710" s="2">
        <v>69</v>
      </c>
      <c r="I710" s="27">
        <v>1.5316315205327414E-2</v>
      </c>
      <c r="J710" s="14">
        <v>40</v>
      </c>
      <c r="K710" s="27">
        <v>-0.15853658536585366</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20</v>
      </c>
      <c r="C711" s="27">
        <v>5.387931034482759E-3</v>
      </c>
      <c r="D711" s="2">
        <v>14.545454545454501</v>
      </c>
      <c r="E711" s="2">
        <v>57</v>
      </c>
      <c r="F711" s="27">
        <v>1.3741562198649951E-2</v>
      </c>
      <c r="G711" s="14">
        <v>29.696969696969699</v>
      </c>
      <c r="H711" s="2">
        <v>16</v>
      </c>
      <c r="I711" s="27">
        <v>3.551609322974473E-3</v>
      </c>
      <c r="J711" s="14">
        <v>18.181818</v>
      </c>
      <c r="K711" s="27">
        <v>-0.2</v>
      </c>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51</v>
      </c>
      <c r="C712" s="27">
        <v>1.3739224137931034E-2</v>
      </c>
      <c r="D712" s="2">
        <v>33.3333333333333</v>
      </c>
      <c r="E712" s="2">
        <v>64</v>
      </c>
      <c r="F712" s="27">
        <v>1.5429122468659595E-2</v>
      </c>
      <c r="G712" s="14">
        <v>35.757575757575701</v>
      </c>
      <c r="H712" s="2">
        <v>0</v>
      </c>
      <c r="I712" s="27">
        <v>0</v>
      </c>
      <c r="J712" s="14">
        <v>15.151515</v>
      </c>
      <c r="K712" s="27">
        <v>-1</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11</v>
      </c>
      <c r="C713" s="27">
        <v>2.9633620689655171E-3</v>
      </c>
      <c r="D713" s="2">
        <v>8.4848484848484809</v>
      </c>
      <c r="E713" s="2">
        <v>91</v>
      </c>
      <c r="F713" s="27">
        <v>2.1938283510125361E-2</v>
      </c>
      <c r="G713" s="14">
        <v>43.636363636363598</v>
      </c>
      <c r="H713" s="2">
        <v>53</v>
      </c>
      <c r="I713" s="27">
        <v>1.1764705882352941E-2</v>
      </c>
      <c r="J713" s="14">
        <v>35.757576</v>
      </c>
      <c r="K713" s="27">
        <v>3.8181818181818183</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0</v>
      </c>
      <c r="C714" s="27">
        <v>0</v>
      </c>
      <c r="D714" s="2">
        <v>80</v>
      </c>
      <c r="E714" s="2">
        <v>28</v>
      </c>
      <c r="F714" s="27">
        <v>6.7502410800385727E-3</v>
      </c>
      <c r="G714" s="14">
        <v>27.272727272727199</v>
      </c>
      <c r="H714" s="2">
        <v>23</v>
      </c>
      <c r="I714" s="27">
        <v>5.1054384017758048E-3</v>
      </c>
      <c r="J714" s="14">
        <v>21.212122000000001</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402</v>
      </c>
      <c r="C715" s="27">
        <v>0.10829741379310345</v>
      </c>
      <c r="D715" s="2">
        <v>76.969696969696898</v>
      </c>
      <c r="E715" s="2">
        <v>388</v>
      </c>
      <c r="F715" s="27">
        <v>9.35390549662488E-2</v>
      </c>
      <c r="G715" s="14">
        <v>73.3333333333333</v>
      </c>
      <c r="H715" s="2">
        <v>322</v>
      </c>
      <c r="I715" s="27">
        <v>7.1476137624861269E-2</v>
      </c>
      <c r="J715" s="14">
        <v>69.696969999999993</v>
      </c>
      <c r="K715" s="27">
        <v>-0.19900497512437812</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374</v>
      </c>
      <c r="C716" s="27">
        <v>0.10075431034482758</v>
      </c>
      <c r="D716" s="2">
        <v>74.545454545454504</v>
      </c>
      <c r="E716" s="2">
        <v>314</v>
      </c>
      <c r="F716" s="27">
        <v>7.5699132111861134E-2</v>
      </c>
      <c r="G716" s="14">
        <v>69.090909090909093</v>
      </c>
      <c r="H716" s="2">
        <v>322</v>
      </c>
      <c r="I716" s="27">
        <v>7.1476137624861269E-2</v>
      </c>
      <c r="J716" s="14">
        <v>69.696969999999993</v>
      </c>
      <c r="K716" s="27">
        <v>-0.13903743315508021</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78</v>
      </c>
      <c r="C717" s="27">
        <v>2.1012931034482759E-2</v>
      </c>
      <c r="D717" s="2">
        <v>38.181818181818102</v>
      </c>
      <c r="E717" s="2">
        <v>51</v>
      </c>
      <c r="F717" s="27">
        <v>1.2295081967213115E-2</v>
      </c>
      <c r="G717" s="14">
        <v>30.909090909090899</v>
      </c>
      <c r="H717" s="2">
        <v>72</v>
      </c>
      <c r="I717" s="27">
        <v>1.5982241953385129E-2</v>
      </c>
      <c r="J717" s="14">
        <v>32.121212</v>
      </c>
      <c r="K717" s="27">
        <v>-7.6923076923076927E-2</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96</v>
      </c>
      <c r="C718" s="27">
        <v>2.5862068965517241E-2</v>
      </c>
      <c r="D718" s="2">
        <v>36.969696969696898</v>
      </c>
      <c r="E718" s="2">
        <v>119</v>
      </c>
      <c r="F718" s="27">
        <v>2.8688524590163935E-2</v>
      </c>
      <c r="G718" s="14">
        <v>43.636363636363598</v>
      </c>
      <c r="H718" s="2">
        <v>137</v>
      </c>
      <c r="I718" s="27">
        <v>3.0410654827968925E-2</v>
      </c>
      <c r="J718" s="14">
        <v>41.818179999999998</v>
      </c>
      <c r="K718" s="27">
        <v>0.42708333333333331</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200</v>
      </c>
      <c r="C719" s="27">
        <v>5.3879310344827583E-2</v>
      </c>
      <c r="D719" s="2">
        <v>51.515151515151501</v>
      </c>
      <c r="E719" s="2">
        <v>144</v>
      </c>
      <c r="F719" s="27">
        <v>3.4715525554484088E-2</v>
      </c>
      <c r="G719" s="14">
        <v>49.696969696969703</v>
      </c>
      <c r="H719" s="2">
        <v>113</v>
      </c>
      <c r="I719" s="27">
        <v>2.5083240843507215E-2</v>
      </c>
      <c r="J719" s="14">
        <v>52.121212</v>
      </c>
      <c r="K719" s="27">
        <v>-0.435</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28</v>
      </c>
      <c r="C720" s="27">
        <v>7.5431034482758624E-3</v>
      </c>
      <c r="D720" s="2">
        <v>13.3333333333333</v>
      </c>
      <c r="E720" s="2">
        <v>74</v>
      </c>
      <c r="F720" s="27">
        <v>1.7839922854387655E-2</v>
      </c>
      <c r="G720" s="14">
        <v>30.303030303030301</v>
      </c>
      <c r="H720" s="2">
        <v>0</v>
      </c>
      <c r="I720" s="27">
        <v>0</v>
      </c>
      <c r="J720" s="14">
        <v>15.151515</v>
      </c>
      <c r="K720" s="27">
        <v>-1</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2782</v>
      </c>
      <c r="C721" s="27">
        <v>0.74946120689655171</v>
      </c>
      <c r="D721" s="2">
        <v>150.90909090909</v>
      </c>
      <c r="E721" s="2">
        <v>3023</v>
      </c>
      <c r="F721" s="27">
        <v>0.72878495660559306</v>
      </c>
      <c r="G721" s="14">
        <v>132.72727272727201</v>
      </c>
      <c r="H721" s="2">
        <v>3702</v>
      </c>
      <c r="I721" s="27">
        <v>0.82175360710321865</v>
      </c>
      <c r="J721" s="14">
        <v>207.27271999999999</v>
      </c>
      <c r="K721" s="27">
        <v>0.33069734004313445</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2055</v>
      </c>
      <c r="C722" s="27">
        <v>0.55360991379310343</v>
      </c>
      <c r="D722" s="2">
        <v>142.42424242424201</v>
      </c>
      <c r="E722" s="2">
        <v>1916</v>
      </c>
      <c r="F722" s="27">
        <v>0.46190935390549664</v>
      </c>
      <c r="G722" s="14">
        <v>148.48484848484799</v>
      </c>
      <c r="H722" s="2">
        <v>2096</v>
      </c>
      <c r="I722" s="27">
        <v>0.46526082130965596</v>
      </c>
      <c r="J722" s="14">
        <v>218.18182400000001</v>
      </c>
      <c r="K722" s="27">
        <v>1.9951338199513381E-2</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1445</v>
      </c>
      <c r="C723" s="27">
        <v>0.38927801724137934</v>
      </c>
      <c r="D723" s="2">
        <v>120</v>
      </c>
      <c r="E723" s="2">
        <v>1242</v>
      </c>
      <c r="F723" s="27">
        <v>0.29942140790742527</v>
      </c>
      <c r="G723" s="14">
        <v>122.424242424242</v>
      </c>
      <c r="H723" s="2">
        <v>1315</v>
      </c>
      <c r="I723" s="27">
        <v>0.29189789123196447</v>
      </c>
      <c r="J723" s="14">
        <v>178.18182400000001</v>
      </c>
      <c r="K723" s="27">
        <v>-8.9965397923875437E-2</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225</v>
      </c>
      <c r="C724" s="27">
        <v>6.0614224137931036E-2</v>
      </c>
      <c r="D724" s="2">
        <v>52.121212121212103</v>
      </c>
      <c r="E724" s="2">
        <v>124</v>
      </c>
      <c r="F724" s="27">
        <v>2.9893924783027964E-2</v>
      </c>
      <c r="G724" s="14">
        <v>43.030303030303003</v>
      </c>
      <c r="H724" s="2">
        <v>98</v>
      </c>
      <c r="I724" s="27">
        <v>2.1753607103218647E-2</v>
      </c>
      <c r="J724" s="14">
        <v>39.393940000000001</v>
      </c>
      <c r="K724" s="27">
        <v>-0.56444444444444442</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436</v>
      </c>
      <c r="C725" s="27">
        <v>0.11745689655172414</v>
      </c>
      <c r="D725" s="2">
        <v>63.636363636363598</v>
      </c>
      <c r="E725" s="2">
        <v>356</v>
      </c>
      <c r="F725" s="27">
        <v>8.5824493731918999E-2</v>
      </c>
      <c r="G725" s="14">
        <v>73.939393939393895</v>
      </c>
      <c r="H725" s="2">
        <v>202</v>
      </c>
      <c r="I725" s="27">
        <v>4.4839067702552721E-2</v>
      </c>
      <c r="J725" s="14">
        <v>64.848489999999998</v>
      </c>
      <c r="K725" s="27">
        <v>-0.53669724770642202</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784</v>
      </c>
      <c r="C726" s="27">
        <v>0.21120689655172414</v>
      </c>
      <c r="D726" s="2">
        <v>102.424242424242</v>
      </c>
      <c r="E726" s="2">
        <v>762</v>
      </c>
      <c r="F726" s="27">
        <v>0.18370298939247831</v>
      </c>
      <c r="G726" s="14">
        <v>106.666666666666</v>
      </c>
      <c r="H726" s="2">
        <v>1015</v>
      </c>
      <c r="I726" s="27">
        <v>0.22530521642619311</v>
      </c>
      <c r="J726" s="14">
        <v>166.060608</v>
      </c>
      <c r="K726" s="27">
        <v>0.29464285714285715</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610</v>
      </c>
      <c r="C727" s="27">
        <v>0.16433189655172414</v>
      </c>
      <c r="D727" s="2">
        <v>86.060606060606005</v>
      </c>
      <c r="E727" s="2">
        <v>674</v>
      </c>
      <c r="F727" s="27">
        <v>0.16248794599807137</v>
      </c>
      <c r="G727" s="14">
        <v>90.303030303030297</v>
      </c>
      <c r="H727" s="2">
        <v>781</v>
      </c>
      <c r="I727" s="27">
        <v>0.17336293007769146</v>
      </c>
      <c r="J727" s="14">
        <v>138.78787199999999</v>
      </c>
      <c r="K727" s="27">
        <v>0.28032786885245903</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727</v>
      </c>
      <c r="C728" s="27">
        <v>0.19585129310344829</v>
      </c>
      <c r="D728" s="2">
        <v>95.151515151515099</v>
      </c>
      <c r="E728" s="2">
        <v>1107</v>
      </c>
      <c r="F728" s="27">
        <v>0.26687560270009641</v>
      </c>
      <c r="G728" s="14">
        <v>136.969696969696</v>
      </c>
      <c r="H728" s="2">
        <v>1606</v>
      </c>
      <c r="I728" s="27">
        <v>0.35649278579356269</v>
      </c>
      <c r="J728" s="14">
        <v>200.606064</v>
      </c>
      <c r="K728" s="27">
        <v>1.2090784044016507</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315</v>
      </c>
      <c r="C729" s="27">
        <v>8.4859913793103453E-2</v>
      </c>
      <c r="D729" s="2">
        <v>67.878787878787804</v>
      </c>
      <c r="E729" s="2">
        <v>521</v>
      </c>
      <c r="F729" s="27">
        <v>0.12560270009643201</v>
      </c>
      <c r="G729" s="14">
        <v>116.969696969697</v>
      </c>
      <c r="H729" s="2">
        <v>896</v>
      </c>
      <c r="I729" s="27">
        <v>0.19889012208657048</v>
      </c>
      <c r="J729" s="14">
        <v>195.15152</v>
      </c>
      <c r="K729" s="27">
        <v>1.8444444444444446</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200</v>
      </c>
      <c r="C730" s="27">
        <v>5.3879310344827583E-2</v>
      </c>
      <c r="D730" s="2">
        <v>56.969696969696898</v>
      </c>
      <c r="E730" s="2">
        <v>247</v>
      </c>
      <c r="F730" s="27">
        <v>5.9546769527483126E-2</v>
      </c>
      <c r="G730" s="14">
        <v>70.909090909090907</v>
      </c>
      <c r="H730" s="2">
        <v>582</v>
      </c>
      <c r="I730" s="27">
        <v>0.12918978912319645</v>
      </c>
      <c r="J730" s="14">
        <v>178.78787199999999</v>
      </c>
      <c r="K730" s="27">
        <v>1.91</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19</v>
      </c>
      <c r="C731" s="27">
        <v>5.1185344827586205E-3</v>
      </c>
      <c r="D731" s="2">
        <v>9.6969696969696901</v>
      </c>
      <c r="E731" s="2">
        <v>52</v>
      </c>
      <c r="F731" s="27">
        <v>1.253616200578592E-2</v>
      </c>
      <c r="G731" s="14">
        <v>32.121212121212103</v>
      </c>
      <c r="H731" s="2">
        <v>154</v>
      </c>
      <c r="I731" s="27">
        <v>3.4184239733629301E-2</v>
      </c>
      <c r="J731" s="14">
        <v>84.242424</v>
      </c>
      <c r="K731" s="27">
        <v>7.1052631578947372</v>
      </c>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50</v>
      </c>
      <c r="C732" s="27">
        <v>1.3469827586206896E-2</v>
      </c>
      <c r="D732" s="2">
        <v>26.060606060605998</v>
      </c>
      <c r="E732" s="2">
        <v>43</v>
      </c>
      <c r="F732" s="27">
        <v>1.0366441658630666E-2</v>
      </c>
      <c r="G732" s="14">
        <v>30.303030303030301</v>
      </c>
      <c r="H732" s="2">
        <v>27</v>
      </c>
      <c r="I732" s="27">
        <v>5.9933407325194225E-3</v>
      </c>
      <c r="J732" s="14">
        <v>21.212122000000001</v>
      </c>
      <c r="K732" s="27">
        <v>-0.46</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131</v>
      </c>
      <c r="C733" s="27">
        <v>3.5290948275862072E-2</v>
      </c>
      <c r="D733" s="2">
        <v>51.515151515151501</v>
      </c>
      <c r="E733" s="2">
        <v>152</v>
      </c>
      <c r="F733" s="27">
        <v>3.6644165863066541E-2</v>
      </c>
      <c r="G733" s="14">
        <v>57.5757575757575</v>
      </c>
      <c r="H733" s="2">
        <v>401</v>
      </c>
      <c r="I733" s="27">
        <v>8.9012208657047731E-2</v>
      </c>
      <c r="J733" s="14">
        <v>168.484848</v>
      </c>
      <c r="K733" s="27">
        <v>2.0610687022900764</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115</v>
      </c>
      <c r="C734" s="27">
        <v>3.0980603448275863E-2</v>
      </c>
      <c r="D734" s="2">
        <v>38.181818181818102</v>
      </c>
      <c r="E734" s="2">
        <v>274</v>
      </c>
      <c r="F734" s="27">
        <v>6.6055930568948887E-2</v>
      </c>
      <c r="G734" s="14">
        <v>88.484848484848399</v>
      </c>
      <c r="H734" s="2">
        <v>314</v>
      </c>
      <c r="I734" s="27">
        <v>6.9700332963374023E-2</v>
      </c>
      <c r="J734" s="14">
        <v>77.575760000000002</v>
      </c>
      <c r="K734" s="27">
        <v>1.7304347826086957</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412</v>
      </c>
      <c r="C735" s="27">
        <v>0.11099137931034483</v>
      </c>
      <c r="D735" s="2">
        <v>74.545454545454504</v>
      </c>
      <c r="E735" s="2">
        <v>586</v>
      </c>
      <c r="F735" s="27">
        <v>0.14127290260366443</v>
      </c>
      <c r="G735" s="14">
        <v>106.666666666666</v>
      </c>
      <c r="H735" s="2">
        <v>710</v>
      </c>
      <c r="I735" s="27">
        <v>0.15760266370699222</v>
      </c>
      <c r="J735" s="14">
        <v>140</v>
      </c>
      <c r="K735" s="27">
        <v>0.72330097087378642</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244</v>
      </c>
      <c r="C736" s="27">
        <v>6.5732758620689655E-2</v>
      </c>
      <c r="D736" s="2">
        <v>55.757575757575701</v>
      </c>
      <c r="E736" s="2">
        <v>409</v>
      </c>
      <c r="F736" s="27">
        <v>9.8601735776277719E-2</v>
      </c>
      <c r="G736" s="14">
        <v>95.151515151515099</v>
      </c>
      <c r="H736" s="2">
        <v>298</v>
      </c>
      <c r="I736" s="27">
        <v>6.6148723640399559E-2</v>
      </c>
      <c r="J736" s="14">
        <v>74.545455899999993</v>
      </c>
      <c r="K736" s="27">
        <v>0.22131147540983606</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25</v>
      </c>
      <c r="C737" s="27">
        <v>6.7349137931034479E-3</v>
      </c>
      <c r="D737" s="2">
        <v>24.2424242424242</v>
      </c>
      <c r="E737" s="2">
        <v>108</v>
      </c>
      <c r="F737" s="27">
        <v>2.6036644165863067E-2</v>
      </c>
      <c r="G737" s="14">
        <v>52.121212121212103</v>
      </c>
      <c r="H737" s="2">
        <v>38</v>
      </c>
      <c r="I737" s="27">
        <v>8.4350721420643725E-3</v>
      </c>
      <c r="J737" s="14">
        <v>32.727271999999999</v>
      </c>
      <c r="K737" s="27">
        <v>0.52</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101</v>
      </c>
      <c r="C738" s="27">
        <v>2.7209051724137932E-2</v>
      </c>
      <c r="D738" s="2">
        <v>44.848484848484802</v>
      </c>
      <c r="E738" s="2">
        <v>34</v>
      </c>
      <c r="F738" s="27">
        <v>8.1967213114754103E-3</v>
      </c>
      <c r="G738" s="14">
        <v>26.060606060605998</v>
      </c>
      <c r="H738" s="2">
        <v>88</v>
      </c>
      <c r="I738" s="27">
        <v>1.95338512763596E-2</v>
      </c>
      <c r="J738" s="14">
        <v>43.030304000000001</v>
      </c>
      <c r="K738" s="27">
        <v>-0.12871287128712872</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118</v>
      </c>
      <c r="C739" s="27">
        <v>3.1788793103448273E-2</v>
      </c>
      <c r="D739" s="2">
        <v>38.787878787878697</v>
      </c>
      <c r="E739" s="2">
        <v>267</v>
      </c>
      <c r="F739" s="27">
        <v>6.4368370298939243E-2</v>
      </c>
      <c r="G739" s="14">
        <v>77.575757575757507</v>
      </c>
      <c r="H739" s="2">
        <v>172</v>
      </c>
      <c r="I739" s="27">
        <v>3.8179800221975584E-2</v>
      </c>
      <c r="J739" s="14">
        <v>59.393940000000001</v>
      </c>
      <c r="K739" s="27">
        <v>0.4576271186440678</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168</v>
      </c>
      <c r="C740" s="27">
        <v>4.5258620689655173E-2</v>
      </c>
      <c r="D740" s="2">
        <v>49.090909090909101</v>
      </c>
      <c r="E740" s="2">
        <v>177</v>
      </c>
      <c r="F740" s="27">
        <v>4.267116682738669E-2</v>
      </c>
      <c r="G740" s="14">
        <v>52.727272727272698</v>
      </c>
      <c r="H740" s="2">
        <v>412</v>
      </c>
      <c r="I740" s="27">
        <v>9.1453940066592673E-2</v>
      </c>
      <c r="J740" s="14">
        <v>130.30302399999999</v>
      </c>
      <c r="K740" s="27">
        <v>1.4523809523809523</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3" t="s">
        <v>1855</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row>
    <row r="743" spans="1:31" x14ac:dyDescent="0.3">
      <c r="B743" s="212" t="s">
        <v>1720</v>
      </c>
      <c r="C743" s="212"/>
      <c r="D743" s="212" t="s">
        <v>1721</v>
      </c>
      <c r="E743" s="212" t="s">
        <v>1720</v>
      </c>
      <c r="F743" s="212"/>
      <c r="G743" s="212" t="s">
        <v>1721</v>
      </c>
      <c r="H743" s="212" t="s">
        <v>1720</v>
      </c>
      <c r="I743" s="212"/>
      <c r="J743" s="212" t="s">
        <v>1721</v>
      </c>
      <c r="K743" t="s">
        <v>188</v>
      </c>
      <c r="L743" s="212" t="s">
        <v>1720</v>
      </c>
      <c r="M743" s="212"/>
      <c r="N743" s="212" t="s">
        <v>1721</v>
      </c>
      <c r="O743" s="212" t="s">
        <v>1720</v>
      </c>
      <c r="P743" s="212"/>
      <c r="Q743" s="212" t="s">
        <v>1721</v>
      </c>
      <c r="R743" s="212" t="s">
        <v>1720</v>
      </c>
      <c r="S743" s="212"/>
      <c r="T743" s="212" t="s">
        <v>1721</v>
      </c>
      <c r="U743" t="s">
        <v>188</v>
      </c>
      <c r="V743" s="212" t="s">
        <v>1720</v>
      </c>
      <c r="W743" s="212"/>
      <c r="X743" s="212" t="s">
        <v>1721</v>
      </c>
      <c r="Y743" s="212" t="s">
        <v>1720</v>
      </c>
      <c r="Z743" s="212"/>
      <c r="AA743" s="212" t="s">
        <v>1721</v>
      </c>
      <c r="AB743" s="212" t="s">
        <v>1720</v>
      </c>
      <c r="AC743" s="212"/>
      <c r="AD743" s="212" t="s">
        <v>1721</v>
      </c>
      <c r="AE743" t="s">
        <v>188</v>
      </c>
    </row>
    <row r="744" spans="1:31" x14ac:dyDescent="0.3">
      <c r="A744" t="s">
        <v>190</v>
      </c>
      <c r="B744" s="2">
        <v>5092</v>
      </c>
      <c r="C744" s="27" t="s">
        <v>188</v>
      </c>
      <c r="D744" s="2">
        <v>133.939393939393</v>
      </c>
      <c r="E744" s="2">
        <v>5456</v>
      </c>
      <c r="F744" s="27" t="s">
        <v>188</v>
      </c>
      <c r="G744" s="14">
        <v>123.030303030303</v>
      </c>
      <c r="H744" s="2">
        <v>5494</v>
      </c>
      <c r="I744" s="27" t="s">
        <v>188</v>
      </c>
      <c r="J744" s="14">
        <v>179.393936</v>
      </c>
      <c r="K744" s="27">
        <v>7.8947368421052627E-2</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994</v>
      </c>
      <c r="C745" s="27">
        <v>0.19520816967792615</v>
      </c>
      <c r="D745" s="2">
        <v>112.121212121212</v>
      </c>
      <c r="E745" s="2">
        <v>1208</v>
      </c>
      <c r="F745" s="27">
        <v>0.22140762463343108</v>
      </c>
      <c r="G745" s="14">
        <v>119.39393939393899</v>
      </c>
      <c r="H745" s="2">
        <v>1006</v>
      </c>
      <c r="I745" s="27">
        <v>0.18310884601383326</v>
      </c>
      <c r="J745" s="14">
        <v>144.24243200000001</v>
      </c>
      <c r="K745" s="27">
        <v>1.2072434607645875E-2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464</v>
      </c>
      <c r="C746" s="27">
        <v>9.1123330714846823E-2</v>
      </c>
      <c r="D746" s="2">
        <v>85.454545454545396</v>
      </c>
      <c r="E746" s="2">
        <v>509</v>
      </c>
      <c r="F746" s="27">
        <v>9.3291788856304986E-2</v>
      </c>
      <c r="G746" s="14">
        <v>102.424242424242</v>
      </c>
      <c r="H746" s="2">
        <v>495</v>
      </c>
      <c r="I746" s="27">
        <v>9.0098289042591914E-2</v>
      </c>
      <c r="J746" s="14">
        <v>115.757576</v>
      </c>
      <c r="K746" s="27">
        <v>6.6810344827586202E-2</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75</v>
      </c>
      <c r="C747" s="27">
        <v>1.4728986645718775E-2</v>
      </c>
      <c r="D747" s="2">
        <v>26.060606060605998</v>
      </c>
      <c r="E747" s="2">
        <v>175</v>
      </c>
      <c r="F747" s="27">
        <v>3.2074780058651026E-2</v>
      </c>
      <c r="G747" s="14">
        <v>50.303030303030297</v>
      </c>
      <c r="H747" s="2">
        <v>195</v>
      </c>
      <c r="I747" s="27">
        <v>3.5493265380415001E-2</v>
      </c>
      <c r="J747" s="14">
        <v>81.212119999999999</v>
      </c>
      <c r="K747" s="27">
        <v>1.6</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389</v>
      </c>
      <c r="C748" s="27">
        <v>7.639434406912804E-2</v>
      </c>
      <c r="D748" s="2">
        <v>78.181818181818201</v>
      </c>
      <c r="E748" s="2">
        <v>334</v>
      </c>
      <c r="F748" s="27">
        <v>6.121700879765396E-2</v>
      </c>
      <c r="G748" s="14">
        <v>90.303030303030297</v>
      </c>
      <c r="H748" s="2">
        <v>300</v>
      </c>
      <c r="I748" s="27">
        <v>5.460502366217692E-2</v>
      </c>
      <c r="J748" s="14">
        <v>84.848489999999998</v>
      </c>
      <c r="K748" s="27">
        <v>-0.22879177377892032</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530</v>
      </c>
      <c r="C749" s="27">
        <v>0.10408483896307934</v>
      </c>
      <c r="D749" s="2">
        <v>85.454545454545396</v>
      </c>
      <c r="E749" s="2">
        <v>699</v>
      </c>
      <c r="F749" s="27">
        <v>0.1281158357771261</v>
      </c>
      <c r="G749" s="14">
        <v>106.06060606060601</v>
      </c>
      <c r="H749" s="2">
        <v>511</v>
      </c>
      <c r="I749" s="27">
        <v>9.3010556971241359E-2</v>
      </c>
      <c r="J749" s="14">
        <v>107.272728</v>
      </c>
      <c r="K749" s="27">
        <v>-3.5849056603773584E-2</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107</v>
      </c>
      <c r="C750" s="27">
        <v>2.1013354281225451E-2</v>
      </c>
      <c r="D750" s="2">
        <v>41.818181818181799</v>
      </c>
      <c r="E750" s="2">
        <v>240</v>
      </c>
      <c r="F750" s="27">
        <v>4.398826979472141E-2</v>
      </c>
      <c r="G750" s="14">
        <v>73.3333333333333</v>
      </c>
      <c r="H750" s="2">
        <v>92</v>
      </c>
      <c r="I750" s="27">
        <v>1.6745540589734254E-2</v>
      </c>
      <c r="J750" s="14">
        <v>46.060607900000001</v>
      </c>
      <c r="K750" s="27">
        <v>-0.14018691588785046</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29</v>
      </c>
      <c r="C751" s="27">
        <v>5.6952081696779264E-3</v>
      </c>
      <c r="D751" s="2">
        <v>25.4545454545454</v>
      </c>
      <c r="E751" s="2">
        <v>0</v>
      </c>
      <c r="F751" s="27">
        <v>0</v>
      </c>
      <c r="G751" s="14">
        <v>13.3333333333333</v>
      </c>
      <c r="H751" s="2">
        <v>44</v>
      </c>
      <c r="I751" s="27">
        <v>8.0087368037859482E-3</v>
      </c>
      <c r="J751" s="14">
        <v>34.5454559</v>
      </c>
      <c r="K751" s="27">
        <v>0.51724137931034486</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78</v>
      </c>
      <c r="C752" s="27">
        <v>1.5318146111547526E-2</v>
      </c>
      <c r="D752" s="2">
        <v>34.545454545454497</v>
      </c>
      <c r="E752" s="2">
        <v>240</v>
      </c>
      <c r="F752" s="27">
        <v>4.398826979472141E-2</v>
      </c>
      <c r="G752" s="14">
        <v>73.3333333333333</v>
      </c>
      <c r="H752" s="2">
        <v>48</v>
      </c>
      <c r="I752" s="27">
        <v>8.7368037859483078E-3</v>
      </c>
      <c r="J752" s="14">
        <v>27.878788</v>
      </c>
      <c r="K752" s="27">
        <v>-0.38461538461538464</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423</v>
      </c>
      <c r="C753" s="27">
        <v>8.3071484681853894E-2</v>
      </c>
      <c r="D753" s="2">
        <v>75.151515151515099</v>
      </c>
      <c r="E753" s="2">
        <v>459</v>
      </c>
      <c r="F753" s="27">
        <v>8.4127565982404687E-2</v>
      </c>
      <c r="G753" s="14">
        <v>83.636363636363598</v>
      </c>
      <c r="H753" s="2">
        <v>419</v>
      </c>
      <c r="I753" s="27">
        <v>7.6265016381507095E-2</v>
      </c>
      <c r="J753" s="14">
        <v>94.545455899999993</v>
      </c>
      <c r="K753" s="27">
        <v>-9.4562647754137114E-3</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95</v>
      </c>
      <c r="C754" s="27">
        <v>1.8656716417910446E-2</v>
      </c>
      <c r="D754" s="2">
        <v>30.909090909090899</v>
      </c>
      <c r="E754" s="2">
        <v>119</v>
      </c>
      <c r="F754" s="27">
        <v>2.1810850439882699E-2</v>
      </c>
      <c r="G754" s="14">
        <v>46.060606060605998</v>
      </c>
      <c r="H754" s="2">
        <v>8</v>
      </c>
      <c r="I754" s="27">
        <v>1.4561339643247178E-3</v>
      </c>
      <c r="J754" s="14">
        <v>10.30303</v>
      </c>
      <c r="K754" s="27">
        <v>-0.91578947368421049</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328</v>
      </c>
      <c r="C755" s="27">
        <v>6.4414768263943434E-2</v>
      </c>
      <c r="D755" s="2">
        <v>69.090909090909093</v>
      </c>
      <c r="E755" s="2">
        <v>340</v>
      </c>
      <c r="F755" s="27">
        <v>6.2316715542521994E-2</v>
      </c>
      <c r="G755" s="14">
        <v>69.696969696969703</v>
      </c>
      <c r="H755" s="2">
        <v>411</v>
      </c>
      <c r="I755" s="27">
        <v>7.4808882417182379E-2</v>
      </c>
      <c r="J755" s="14">
        <v>95.757576</v>
      </c>
      <c r="K755" s="27">
        <v>0.25304878048780488</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4098</v>
      </c>
      <c r="C756" s="27">
        <v>0.8047918303220738</v>
      </c>
      <c r="D756" s="2">
        <v>180.60606060606</v>
      </c>
      <c r="E756" s="2">
        <v>4248</v>
      </c>
      <c r="F756" s="27">
        <v>0.77859237536656889</v>
      </c>
      <c r="G756" s="14">
        <v>167.272727272727</v>
      </c>
      <c r="H756" s="2">
        <v>4488</v>
      </c>
      <c r="I756" s="27">
        <v>0.81689115398616674</v>
      </c>
      <c r="J756" s="14">
        <v>203.636368</v>
      </c>
      <c r="K756" s="27">
        <v>9.5168374816983897E-2</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3274</v>
      </c>
      <c r="C757" s="27">
        <v>0.64296936370777691</v>
      </c>
      <c r="D757" s="2">
        <v>168.48484848484799</v>
      </c>
      <c r="E757" s="2">
        <v>2959</v>
      </c>
      <c r="F757" s="27">
        <v>0.54233870967741937</v>
      </c>
      <c r="G757" s="14">
        <v>178.18181818181799</v>
      </c>
      <c r="H757" s="2">
        <v>2751</v>
      </c>
      <c r="I757" s="27">
        <v>0.50072806698216232</v>
      </c>
      <c r="J757" s="14">
        <v>222.42424</v>
      </c>
      <c r="K757" s="27">
        <v>-0.15974343310934636</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2503</v>
      </c>
      <c r="C758" s="27">
        <v>0.4915553809897879</v>
      </c>
      <c r="D758" s="2">
        <v>136.969696969696</v>
      </c>
      <c r="E758" s="2">
        <v>2121</v>
      </c>
      <c r="F758" s="27">
        <v>0.38874633431085043</v>
      </c>
      <c r="G758" s="14">
        <v>158.78787878787799</v>
      </c>
      <c r="H758" s="2">
        <v>1818</v>
      </c>
      <c r="I758" s="27">
        <v>0.33090644339279213</v>
      </c>
      <c r="J758" s="14">
        <v>189.69697600000001</v>
      </c>
      <c r="K758" s="27">
        <v>-0.27367159408709546</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771</v>
      </c>
      <c r="C759" s="27">
        <v>0.151413982717989</v>
      </c>
      <c r="D759" s="2">
        <v>106.666666666666</v>
      </c>
      <c r="E759" s="2">
        <v>838</v>
      </c>
      <c r="F759" s="27">
        <v>0.15359237536656892</v>
      </c>
      <c r="G759" s="14">
        <v>119.39393939393899</v>
      </c>
      <c r="H759" s="2">
        <v>933</v>
      </c>
      <c r="I759" s="27">
        <v>0.16982162358937022</v>
      </c>
      <c r="J759" s="14">
        <v>166.060608</v>
      </c>
      <c r="K759" s="27">
        <v>0.21011673151750973</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824</v>
      </c>
      <c r="C760" s="27">
        <v>0.16182246661429694</v>
      </c>
      <c r="D760" s="2">
        <v>94.545454545454504</v>
      </c>
      <c r="E760" s="2">
        <v>1289</v>
      </c>
      <c r="F760" s="27">
        <v>0.23625366568914957</v>
      </c>
      <c r="G760" s="14">
        <v>147.87878787878699</v>
      </c>
      <c r="H760" s="2">
        <v>1737</v>
      </c>
      <c r="I760" s="27">
        <v>0.31616308700400436</v>
      </c>
      <c r="J760" s="14">
        <v>210.30302399999999</v>
      </c>
      <c r="K760" s="27">
        <v>1.108009708737864</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332</v>
      </c>
      <c r="C761" s="27">
        <v>6.520031421838178E-2</v>
      </c>
      <c r="D761" s="2">
        <v>69.090909090909093</v>
      </c>
      <c r="E761" s="2">
        <v>546</v>
      </c>
      <c r="F761" s="27">
        <v>0.1000733137829912</v>
      </c>
      <c r="G761" s="14">
        <v>116.969696969697</v>
      </c>
      <c r="H761" s="2">
        <v>930</v>
      </c>
      <c r="I761" s="27">
        <v>0.16927557335274845</v>
      </c>
      <c r="J761" s="14">
        <v>192.72728000000001</v>
      </c>
      <c r="K761" s="27">
        <v>1.8012048192771084</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199</v>
      </c>
      <c r="C762" s="27">
        <v>3.9080911233307147E-2</v>
      </c>
      <c r="D762" s="2">
        <v>55.757575757575701</v>
      </c>
      <c r="E762" s="2">
        <v>274</v>
      </c>
      <c r="F762" s="27">
        <v>5.0219941348973604E-2</v>
      </c>
      <c r="G762" s="14">
        <v>67.878787878787804</v>
      </c>
      <c r="H762" s="2">
        <v>351</v>
      </c>
      <c r="I762" s="27">
        <v>6.3887877684746991E-2</v>
      </c>
      <c r="J762" s="14">
        <v>112.727272</v>
      </c>
      <c r="K762" s="27">
        <v>0.76381909547738691</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133</v>
      </c>
      <c r="C763" s="27">
        <v>2.6119402985074626E-2</v>
      </c>
      <c r="D763" s="2">
        <v>50.303030303030297</v>
      </c>
      <c r="E763" s="2">
        <v>272</v>
      </c>
      <c r="F763" s="27">
        <v>4.9853372434017593E-2</v>
      </c>
      <c r="G763" s="14">
        <v>81.212121212121204</v>
      </c>
      <c r="H763" s="2">
        <v>579</v>
      </c>
      <c r="I763" s="27">
        <v>0.10538769566800145</v>
      </c>
      <c r="J763" s="14">
        <v>202.42424</v>
      </c>
      <c r="K763" s="27">
        <v>3.3533834586466167</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492</v>
      </c>
      <c r="C764" s="27">
        <v>9.6622152395915165E-2</v>
      </c>
      <c r="D764" s="2">
        <v>70.909090909090907</v>
      </c>
      <c r="E764" s="2">
        <v>743</v>
      </c>
      <c r="F764" s="27">
        <v>0.13618035190615835</v>
      </c>
      <c r="G764" s="14">
        <v>121.818181818181</v>
      </c>
      <c r="H764" s="2">
        <v>807</v>
      </c>
      <c r="I764" s="27">
        <v>0.14688751365125591</v>
      </c>
      <c r="J764" s="14">
        <v>141.81817599999999</v>
      </c>
      <c r="K764" s="27">
        <v>0.6402439024390244</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256</v>
      </c>
      <c r="C765" s="27">
        <v>5.0274941084053421E-2</v>
      </c>
      <c r="D765" s="2">
        <v>51.515151515151501</v>
      </c>
      <c r="E765" s="2">
        <v>537</v>
      </c>
      <c r="F765" s="27">
        <v>9.8423753665689145E-2</v>
      </c>
      <c r="G765" s="14">
        <v>105.454545454545</v>
      </c>
      <c r="H765" s="2">
        <v>488</v>
      </c>
      <c r="I765" s="27">
        <v>8.8824171823807793E-2</v>
      </c>
      <c r="J765" s="14">
        <v>114.545456</v>
      </c>
      <c r="K765" s="27">
        <v>0.90625</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236</v>
      </c>
      <c r="C766" s="27">
        <v>4.6347211311861744E-2</v>
      </c>
      <c r="D766" s="2">
        <v>47.272727272727202</v>
      </c>
      <c r="E766" s="2">
        <v>206</v>
      </c>
      <c r="F766" s="27">
        <v>3.7756598240469209E-2</v>
      </c>
      <c r="G766" s="14">
        <v>63.030303030303003</v>
      </c>
      <c r="H766" s="2">
        <v>319</v>
      </c>
      <c r="I766" s="27">
        <v>5.8063341827448128E-2</v>
      </c>
      <c r="J766" s="14">
        <v>86.060609999999997</v>
      </c>
      <c r="K766" s="27">
        <v>0.35169491525423729</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3" t="s">
        <v>1859</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row>
    <row r="769" spans="1:31" x14ac:dyDescent="0.3">
      <c r="B769" s="212" t="s">
        <v>1720</v>
      </c>
      <c r="C769" s="212"/>
      <c r="D769" s="212" t="s">
        <v>1721</v>
      </c>
      <c r="E769" s="212" t="s">
        <v>1720</v>
      </c>
      <c r="F769" s="212"/>
      <c r="G769" s="212" t="s">
        <v>1721</v>
      </c>
      <c r="H769" s="212" t="s">
        <v>1720</v>
      </c>
      <c r="I769" s="212"/>
      <c r="J769" s="212" t="s">
        <v>1721</v>
      </c>
      <c r="K769" t="s">
        <v>188</v>
      </c>
      <c r="L769" s="212" t="s">
        <v>1720</v>
      </c>
      <c r="M769" s="212"/>
      <c r="N769" s="212" t="s">
        <v>1721</v>
      </c>
      <c r="O769" s="212" t="s">
        <v>1720</v>
      </c>
      <c r="P769" s="212"/>
      <c r="Q769" s="212" t="s">
        <v>1721</v>
      </c>
      <c r="R769" s="212" t="s">
        <v>1720</v>
      </c>
      <c r="S769" s="212"/>
      <c r="T769" s="212" t="s">
        <v>1721</v>
      </c>
      <c r="U769" t="s">
        <v>188</v>
      </c>
      <c r="V769" s="212" t="s">
        <v>1720</v>
      </c>
      <c r="W769" s="212"/>
      <c r="X769" s="212" t="s">
        <v>1721</v>
      </c>
      <c r="Y769" s="212" t="s">
        <v>1720</v>
      </c>
      <c r="Z769" s="212"/>
      <c r="AA769" s="212" t="s">
        <v>1721</v>
      </c>
      <c r="AB769" s="212" t="s">
        <v>1720</v>
      </c>
      <c r="AC769" s="212"/>
      <c r="AD769" s="212" t="s">
        <v>1721</v>
      </c>
      <c r="AE769" t="s">
        <v>188</v>
      </c>
    </row>
    <row r="770" spans="1:31" x14ac:dyDescent="0.3">
      <c r="A770" t="s">
        <v>190</v>
      </c>
      <c r="B770" s="2">
        <v>5092</v>
      </c>
      <c r="C770" s="27" t="s">
        <v>188</v>
      </c>
      <c r="D770" s="2">
        <v>133.939393939393</v>
      </c>
      <c r="E770" s="2">
        <v>5456</v>
      </c>
      <c r="F770" s="27" t="s">
        <v>188</v>
      </c>
      <c r="G770" s="14">
        <v>123.030303030303</v>
      </c>
      <c r="H770" s="2">
        <v>5494</v>
      </c>
      <c r="I770" s="27" t="s">
        <v>188</v>
      </c>
      <c r="J770" s="14">
        <v>179.393936</v>
      </c>
      <c r="K770" s="27">
        <v>7.8947368421052627E-2</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994</v>
      </c>
      <c r="C771" s="27">
        <v>0.19520816967792615</v>
      </c>
      <c r="D771" s="2">
        <v>112.121212121212</v>
      </c>
      <c r="E771" s="2">
        <v>1208</v>
      </c>
      <c r="F771" s="27">
        <v>0.22140762463343108</v>
      </c>
      <c r="G771" s="14">
        <v>119.39393939393899</v>
      </c>
      <c r="H771" s="2">
        <v>1006</v>
      </c>
      <c r="I771" s="27">
        <v>0.18310884601383326</v>
      </c>
      <c r="J771" s="14">
        <v>144.24243200000001</v>
      </c>
      <c r="K771" s="27">
        <v>1.2072434607645875E-2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464</v>
      </c>
      <c r="C772" s="27">
        <v>9.1123330714846823E-2</v>
      </c>
      <c r="D772" s="2">
        <v>85.454545454545396</v>
      </c>
      <c r="E772" s="2">
        <v>509</v>
      </c>
      <c r="F772" s="27">
        <v>9.3291788856304986E-2</v>
      </c>
      <c r="G772" s="14">
        <v>102.424242424242</v>
      </c>
      <c r="H772" s="2">
        <v>495</v>
      </c>
      <c r="I772" s="27">
        <v>9.0098289042591914E-2</v>
      </c>
      <c r="J772" s="14">
        <v>115.757576</v>
      </c>
      <c r="K772" s="27">
        <v>6.6810344827586202E-2</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81</v>
      </c>
      <c r="C773" s="27">
        <v>1.5907305577376275E-2</v>
      </c>
      <c r="D773" s="2">
        <v>31.515151515151501</v>
      </c>
      <c r="E773" s="2">
        <v>150</v>
      </c>
      <c r="F773" s="27">
        <v>2.749266862170088E-2</v>
      </c>
      <c r="G773" s="14">
        <v>50.303030303030297</v>
      </c>
      <c r="H773" s="2">
        <v>153</v>
      </c>
      <c r="I773" s="27">
        <v>2.784856206771023E-2</v>
      </c>
      <c r="J773" s="14">
        <v>69.696969999999993</v>
      </c>
      <c r="K773" s="27">
        <v>0.88888888888888884</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193</v>
      </c>
      <c r="C774" s="27">
        <v>3.7902592301649649E-2</v>
      </c>
      <c r="D774" s="2">
        <v>67.272727272727195</v>
      </c>
      <c r="E774" s="2">
        <v>151</v>
      </c>
      <c r="F774" s="27">
        <v>2.7675953079178885E-2</v>
      </c>
      <c r="G774" s="14">
        <v>44.848484848484802</v>
      </c>
      <c r="H774" s="2">
        <v>200</v>
      </c>
      <c r="I774" s="27">
        <v>3.6403349108117947E-2</v>
      </c>
      <c r="J774" s="14">
        <v>88.484849999999994</v>
      </c>
      <c r="K774" s="27">
        <v>3.6269430051813469E-2</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190</v>
      </c>
      <c r="C775" s="27">
        <v>3.7313432835820892E-2</v>
      </c>
      <c r="D775" s="2">
        <v>58.181818181818201</v>
      </c>
      <c r="E775" s="2">
        <v>199</v>
      </c>
      <c r="F775" s="27">
        <v>3.6473607038123169E-2</v>
      </c>
      <c r="G775" s="14">
        <v>76.969696969696898</v>
      </c>
      <c r="H775" s="2">
        <v>142</v>
      </c>
      <c r="I775" s="27">
        <v>2.5846377866763741E-2</v>
      </c>
      <c r="J775" s="14">
        <v>46.060607900000001</v>
      </c>
      <c r="K775" s="27">
        <v>-0.25263157894736843</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0</v>
      </c>
      <c r="C776" s="27">
        <v>0</v>
      </c>
      <c r="D776" s="2">
        <v>80</v>
      </c>
      <c r="E776" s="2">
        <v>9</v>
      </c>
      <c r="F776" s="27">
        <v>1.6495601173020528E-3</v>
      </c>
      <c r="G776" s="14">
        <v>8.4848484848484809</v>
      </c>
      <c r="H776" s="2">
        <v>0</v>
      </c>
      <c r="I776" s="27">
        <v>0</v>
      </c>
      <c r="J776" s="14">
        <v>15.151515</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530</v>
      </c>
      <c r="C777" s="27">
        <v>0.10408483896307934</v>
      </c>
      <c r="D777" s="2">
        <v>85.454545454545396</v>
      </c>
      <c r="E777" s="2">
        <v>699</v>
      </c>
      <c r="F777" s="27">
        <v>0.1281158357771261</v>
      </c>
      <c r="G777" s="14">
        <v>106.06060606060601</v>
      </c>
      <c r="H777" s="2">
        <v>511</v>
      </c>
      <c r="I777" s="27">
        <v>9.3010556971241359E-2</v>
      </c>
      <c r="J777" s="14">
        <v>107.272728</v>
      </c>
      <c r="K777" s="27">
        <v>-3.5849056603773584E-2</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107</v>
      </c>
      <c r="C778" s="27">
        <v>2.1013354281225451E-2</v>
      </c>
      <c r="D778" s="2">
        <v>41.818181818181799</v>
      </c>
      <c r="E778" s="2">
        <v>240</v>
      </c>
      <c r="F778" s="27">
        <v>4.398826979472141E-2</v>
      </c>
      <c r="G778" s="14">
        <v>73.3333333333333</v>
      </c>
      <c r="H778" s="2">
        <v>92</v>
      </c>
      <c r="I778" s="27">
        <v>1.6745540589734254E-2</v>
      </c>
      <c r="J778" s="14">
        <v>46.060607900000001</v>
      </c>
      <c r="K778" s="27">
        <v>-0.14018691588785046</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7</v>
      </c>
      <c r="C779" s="27">
        <v>1.3747054202670856E-3</v>
      </c>
      <c r="D779" s="2">
        <v>7.2727272727272698</v>
      </c>
      <c r="E779" s="2">
        <v>28</v>
      </c>
      <c r="F779" s="27">
        <v>5.131964809384164E-3</v>
      </c>
      <c r="G779" s="14">
        <v>27.272727272727199</v>
      </c>
      <c r="H779" s="2">
        <v>51</v>
      </c>
      <c r="I779" s="27">
        <v>9.2828540225700761E-3</v>
      </c>
      <c r="J779" s="14">
        <v>35.151516000000001</v>
      </c>
      <c r="K779" s="27">
        <v>6.2857142857142856</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45</v>
      </c>
      <c r="C780" s="27">
        <v>8.8373919874312652E-3</v>
      </c>
      <c r="D780" s="2">
        <v>28.484848484848399</v>
      </c>
      <c r="E780" s="2">
        <v>146</v>
      </c>
      <c r="F780" s="27">
        <v>2.6759530791788857E-2</v>
      </c>
      <c r="G780" s="14">
        <v>52.121212121212103</v>
      </c>
      <c r="H780" s="2">
        <v>16</v>
      </c>
      <c r="I780" s="27">
        <v>2.9122679286494356E-3</v>
      </c>
      <c r="J780" s="14">
        <v>18.181818</v>
      </c>
      <c r="K780" s="27">
        <v>-0.64444444444444449</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29</v>
      </c>
      <c r="C781" s="27">
        <v>5.6952081696779264E-3</v>
      </c>
      <c r="D781" s="2">
        <v>23.636363636363601</v>
      </c>
      <c r="E781" s="2">
        <v>66</v>
      </c>
      <c r="F781" s="27">
        <v>1.2096774193548387E-2</v>
      </c>
      <c r="G781" s="14">
        <v>36.363636363636303</v>
      </c>
      <c r="H781" s="2">
        <v>25</v>
      </c>
      <c r="I781" s="27">
        <v>4.5504186385147433E-3</v>
      </c>
      <c r="J781" s="14">
        <v>20.606059999999999</v>
      </c>
      <c r="K781" s="27">
        <v>-0.13793103448275862</v>
      </c>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26</v>
      </c>
      <c r="C782" s="27">
        <v>5.1060487038491753E-3</v>
      </c>
      <c r="D782" s="2">
        <v>24.848484848484802</v>
      </c>
      <c r="E782" s="2">
        <v>0</v>
      </c>
      <c r="F782" s="27">
        <v>0</v>
      </c>
      <c r="G782" s="14">
        <v>13.3333333333333</v>
      </c>
      <c r="H782" s="2">
        <v>0</v>
      </c>
      <c r="I782" s="27">
        <v>0</v>
      </c>
      <c r="J782" s="14">
        <v>15.151515</v>
      </c>
      <c r="K782" s="27">
        <v>-1</v>
      </c>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423</v>
      </c>
      <c r="C783" s="27">
        <v>8.3071484681853894E-2</v>
      </c>
      <c r="D783" s="2">
        <v>75.151515151515099</v>
      </c>
      <c r="E783" s="2">
        <v>459</v>
      </c>
      <c r="F783" s="27">
        <v>8.4127565982404687E-2</v>
      </c>
      <c r="G783" s="14">
        <v>83.636363636363598</v>
      </c>
      <c r="H783" s="2">
        <v>419</v>
      </c>
      <c r="I783" s="27">
        <v>7.6265016381507095E-2</v>
      </c>
      <c r="J783" s="14">
        <v>94.545455899999993</v>
      </c>
      <c r="K783" s="27">
        <v>-9.4562647754137114E-3</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88</v>
      </c>
      <c r="C784" s="27">
        <v>1.7282010997643361E-2</v>
      </c>
      <c r="D784" s="2">
        <v>25.4545454545454</v>
      </c>
      <c r="E784" s="2">
        <v>225</v>
      </c>
      <c r="F784" s="27">
        <v>4.1239002932551318E-2</v>
      </c>
      <c r="G784" s="14">
        <v>58.181818181818201</v>
      </c>
      <c r="H784" s="2">
        <v>51</v>
      </c>
      <c r="I784" s="27">
        <v>9.2828540225700761E-3</v>
      </c>
      <c r="J784" s="14">
        <v>33.3333321</v>
      </c>
      <c r="K784" s="27">
        <v>-0.42045454545454547</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217</v>
      </c>
      <c r="C785" s="27">
        <v>4.2615868028279658E-2</v>
      </c>
      <c r="D785" s="2">
        <v>64.242424242424207</v>
      </c>
      <c r="E785" s="2">
        <v>125</v>
      </c>
      <c r="F785" s="27">
        <v>2.2910557184750734E-2</v>
      </c>
      <c r="G785" s="14">
        <v>47.878787878787797</v>
      </c>
      <c r="H785" s="2">
        <v>203</v>
      </c>
      <c r="I785" s="27">
        <v>3.6949399344739717E-2</v>
      </c>
      <c r="J785" s="14">
        <v>73.333335899999994</v>
      </c>
      <c r="K785" s="27">
        <v>-6.4516129032258063E-2</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107</v>
      </c>
      <c r="C786" s="27">
        <v>2.1013354281225451E-2</v>
      </c>
      <c r="D786" s="2">
        <v>41.818181818181799</v>
      </c>
      <c r="E786" s="2">
        <v>109</v>
      </c>
      <c r="F786" s="27">
        <v>1.9978005865102639E-2</v>
      </c>
      <c r="G786" s="14">
        <v>40</v>
      </c>
      <c r="H786" s="2">
        <v>96</v>
      </c>
      <c r="I786" s="27">
        <v>1.7473607571896616E-2</v>
      </c>
      <c r="J786" s="14">
        <v>50.303031900000001</v>
      </c>
      <c r="K786" s="27">
        <v>-0.10280373831775701</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11</v>
      </c>
      <c r="C787" s="27">
        <v>2.1602513747054201E-3</v>
      </c>
      <c r="D787" s="2">
        <v>11.5151515151515</v>
      </c>
      <c r="E787" s="2">
        <v>0</v>
      </c>
      <c r="F787" s="27">
        <v>0</v>
      </c>
      <c r="G787" s="14">
        <v>13.3333333333333</v>
      </c>
      <c r="H787" s="2">
        <v>69</v>
      </c>
      <c r="I787" s="27">
        <v>1.2559155442300692E-2</v>
      </c>
      <c r="J787" s="14">
        <v>23.030304000000001</v>
      </c>
      <c r="K787" s="27">
        <v>5.2727272727272725</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4098</v>
      </c>
      <c r="C788" s="27">
        <v>0.8047918303220738</v>
      </c>
      <c r="D788" s="2">
        <v>180.60606060606</v>
      </c>
      <c r="E788" s="2">
        <v>4248</v>
      </c>
      <c r="F788" s="27">
        <v>0.77859237536656889</v>
      </c>
      <c r="G788" s="14">
        <v>167.272727272727</v>
      </c>
      <c r="H788" s="2">
        <v>4488</v>
      </c>
      <c r="I788" s="27">
        <v>0.81689115398616674</v>
      </c>
      <c r="J788" s="14">
        <v>203.636368</v>
      </c>
      <c r="K788" s="27">
        <v>9.5168374816983897E-2</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3274</v>
      </c>
      <c r="C789" s="27">
        <v>0.64296936370777691</v>
      </c>
      <c r="D789" s="2">
        <v>168.48484848484799</v>
      </c>
      <c r="E789" s="2">
        <v>2959</v>
      </c>
      <c r="F789" s="27">
        <v>0.54233870967741937</v>
      </c>
      <c r="G789" s="14">
        <v>178.18181818181799</v>
      </c>
      <c r="H789" s="2">
        <v>2751</v>
      </c>
      <c r="I789" s="27">
        <v>0.50072806698216232</v>
      </c>
      <c r="J789" s="14">
        <v>222.42424</v>
      </c>
      <c r="K789" s="27">
        <v>-0.15974343310934636</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1512</v>
      </c>
      <c r="C790" s="27">
        <v>0.29693637077769047</v>
      </c>
      <c r="D790" s="2">
        <v>122.424242424242</v>
      </c>
      <c r="E790" s="2">
        <v>1470</v>
      </c>
      <c r="F790" s="27">
        <v>0.2694281524926686</v>
      </c>
      <c r="G790" s="14">
        <v>118.181818181818</v>
      </c>
      <c r="H790" s="2">
        <v>1477</v>
      </c>
      <c r="I790" s="27">
        <v>0.26883873316345103</v>
      </c>
      <c r="J790" s="14">
        <v>169.69697600000001</v>
      </c>
      <c r="K790" s="27">
        <v>-2.3148148148148147E-2</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1246</v>
      </c>
      <c r="C791" s="27">
        <v>0.24469756480754123</v>
      </c>
      <c r="D791" s="2">
        <v>120.60606060606</v>
      </c>
      <c r="E791" s="2">
        <v>1086</v>
      </c>
      <c r="F791" s="27">
        <v>0.19904692082111436</v>
      </c>
      <c r="G791" s="14">
        <v>118.787878787878</v>
      </c>
      <c r="H791" s="2">
        <v>801</v>
      </c>
      <c r="I791" s="27">
        <v>0.14579541317801237</v>
      </c>
      <c r="J791" s="14">
        <v>147.27271999999999</v>
      </c>
      <c r="K791" s="27">
        <v>-0.35714285714285715</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507</v>
      </c>
      <c r="C792" s="27">
        <v>9.9567949725058918E-2</v>
      </c>
      <c r="D792" s="2">
        <v>70.909090909090907</v>
      </c>
      <c r="E792" s="2">
        <v>373</v>
      </c>
      <c r="F792" s="27">
        <v>6.8365102639296182E-2</v>
      </c>
      <c r="G792" s="14">
        <v>64.242424242424207</v>
      </c>
      <c r="H792" s="2">
        <v>469</v>
      </c>
      <c r="I792" s="27">
        <v>8.5365853658536592E-2</v>
      </c>
      <c r="J792" s="14">
        <v>102.42424</v>
      </c>
      <c r="K792" s="27">
        <v>-7.4950690335305714E-2</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9</v>
      </c>
      <c r="C793" s="27">
        <v>1.767478397486253E-3</v>
      </c>
      <c r="D793" s="2">
        <v>8.4848484848484809</v>
      </c>
      <c r="E793" s="2">
        <v>30</v>
      </c>
      <c r="F793" s="27">
        <v>5.4985337243401763E-3</v>
      </c>
      <c r="G793" s="14">
        <v>19.393939393939299</v>
      </c>
      <c r="H793" s="2">
        <v>4</v>
      </c>
      <c r="I793" s="27">
        <v>7.2806698216235891E-4</v>
      </c>
      <c r="J793" s="14">
        <v>7.8787880000000001</v>
      </c>
      <c r="K793" s="27">
        <v>-0.55555555555555558</v>
      </c>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824</v>
      </c>
      <c r="C794" s="27">
        <v>0.16182246661429694</v>
      </c>
      <c r="D794" s="2">
        <v>94.545454545454504</v>
      </c>
      <c r="E794" s="2">
        <v>1289</v>
      </c>
      <c r="F794" s="27">
        <v>0.23625366568914957</v>
      </c>
      <c r="G794" s="14">
        <v>147.87878787878699</v>
      </c>
      <c r="H794" s="2">
        <v>1737</v>
      </c>
      <c r="I794" s="27">
        <v>0.31616308700400436</v>
      </c>
      <c r="J794" s="14">
        <v>210.30302399999999</v>
      </c>
      <c r="K794" s="27">
        <v>1.108009708737864</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332</v>
      </c>
      <c r="C795" s="27">
        <v>6.520031421838178E-2</v>
      </c>
      <c r="D795" s="2">
        <v>69.090909090909093</v>
      </c>
      <c r="E795" s="2">
        <v>546</v>
      </c>
      <c r="F795" s="27">
        <v>0.1000733137829912</v>
      </c>
      <c r="G795" s="14">
        <v>116.969696969697</v>
      </c>
      <c r="H795" s="2">
        <v>930</v>
      </c>
      <c r="I795" s="27">
        <v>0.16927557335274845</v>
      </c>
      <c r="J795" s="14">
        <v>192.72728000000001</v>
      </c>
      <c r="K795" s="27">
        <v>1.8012048192771084</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137</v>
      </c>
      <c r="C796" s="27">
        <v>2.6904948939512962E-2</v>
      </c>
      <c r="D796" s="2">
        <v>40.606060606060602</v>
      </c>
      <c r="E796" s="2">
        <v>330</v>
      </c>
      <c r="F796" s="27">
        <v>6.0483870967741937E-2</v>
      </c>
      <c r="G796" s="14">
        <v>97.575757575757606</v>
      </c>
      <c r="H796" s="2">
        <v>758</v>
      </c>
      <c r="I796" s="27">
        <v>0.13796869311976701</v>
      </c>
      <c r="J796" s="14">
        <v>175.15152</v>
      </c>
      <c r="K796" s="27">
        <v>4.5328467153284668</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175</v>
      </c>
      <c r="C797" s="27">
        <v>3.4367635506677138E-2</v>
      </c>
      <c r="D797" s="2">
        <v>58.181818181818201</v>
      </c>
      <c r="E797" s="2">
        <v>191</v>
      </c>
      <c r="F797" s="27">
        <v>3.5007331378299117E-2</v>
      </c>
      <c r="G797" s="14">
        <v>65.454545454545396</v>
      </c>
      <c r="H797" s="2">
        <v>123</v>
      </c>
      <c r="I797" s="27">
        <v>2.2388059701492536E-2</v>
      </c>
      <c r="J797" s="14">
        <v>56.363636</v>
      </c>
      <c r="K797" s="27">
        <v>-0.29714285714285715</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20</v>
      </c>
      <c r="C798" s="27">
        <v>3.927729772191673E-3</v>
      </c>
      <c r="D798" s="2">
        <v>14.545454545454501</v>
      </c>
      <c r="E798" s="2">
        <v>25</v>
      </c>
      <c r="F798" s="27">
        <v>4.5821114369501469E-3</v>
      </c>
      <c r="G798" s="14">
        <v>12.1212121212121</v>
      </c>
      <c r="H798" s="2">
        <v>49</v>
      </c>
      <c r="I798" s="27">
        <v>8.9188205314888972E-3</v>
      </c>
      <c r="J798" s="14">
        <v>35.151516000000001</v>
      </c>
      <c r="K798" s="27">
        <v>1.45</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0</v>
      </c>
      <c r="F799" s="27">
        <v>0</v>
      </c>
      <c r="G799" s="14">
        <v>13.3333333333333</v>
      </c>
      <c r="H799" s="2">
        <v>0</v>
      </c>
      <c r="I799" s="27">
        <v>0</v>
      </c>
      <c r="J799" s="14">
        <v>15.151515</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492</v>
      </c>
      <c r="C800" s="27">
        <v>9.6622152395915165E-2</v>
      </c>
      <c r="D800" s="2">
        <v>70.909090909090907</v>
      </c>
      <c r="E800" s="2">
        <v>743</v>
      </c>
      <c r="F800" s="27">
        <v>0.13618035190615835</v>
      </c>
      <c r="G800" s="14">
        <v>121.818181818181</v>
      </c>
      <c r="H800" s="2">
        <v>807</v>
      </c>
      <c r="I800" s="27">
        <v>0.14688751365125591</v>
      </c>
      <c r="J800" s="14">
        <v>141.81817599999999</v>
      </c>
      <c r="K800" s="27">
        <v>0.6402439024390244</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331</v>
      </c>
      <c r="C801" s="27">
        <v>6.500392772977219E-2</v>
      </c>
      <c r="D801" s="2">
        <v>60.606060606060602</v>
      </c>
      <c r="E801" s="2">
        <v>495</v>
      </c>
      <c r="F801" s="27">
        <v>9.0725806451612906E-2</v>
      </c>
      <c r="G801" s="14">
        <v>95.757575757575694</v>
      </c>
      <c r="H801" s="2">
        <v>519</v>
      </c>
      <c r="I801" s="27">
        <v>9.4466690935566075E-2</v>
      </c>
      <c r="J801" s="14">
        <v>137.57576</v>
      </c>
      <c r="K801" s="27">
        <v>0.56797583081571001</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123</v>
      </c>
      <c r="C802" s="27">
        <v>2.4155538098978791E-2</v>
      </c>
      <c r="D802" s="2">
        <v>36.969696969696898</v>
      </c>
      <c r="E802" s="2">
        <v>221</v>
      </c>
      <c r="F802" s="27">
        <v>4.0505865102639295E-2</v>
      </c>
      <c r="G802" s="14">
        <v>62.424242424242401</v>
      </c>
      <c r="H802" s="2">
        <v>225</v>
      </c>
      <c r="I802" s="27">
        <v>4.0953767746632688E-2</v>
      </c>
      <c r="J802" s="14">
        <v>69.696969999999993</v>
      </c>
      <c r="K802" s="27">
        <v>0.82926829268292679</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38</v>
      </c>
      <c r="C803" s="27">
        <v>7.462686567164179E-3</v>
      </c>
      <c r="D803" s="2">
        <v>23.030303030302999</v>
      </c>
      <c r="E803" s="2">
        <v>27</v>
      </c>
      <c r="F803" s="27">
        <v>4.9486803519061583E-3</v>
      </c>
      <c r="G803" s="14">
        <v>24.848484848484802</v>
      </c>
      <c r="H803" s="2">
        <v>63</v>
      </c>
      <c r="I803" s="27">
        <v>1.1467054969057153E-2</v>
      </c>
      <c r="J803" s="14">
        <v>36.363636</v>
      </c>
      <c r="K803" s="27">
        <v>0.65789473684210531</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13.3333333333333</v>
      </c>
      <c r="H804" s="2">
        <v>0</v>
      </c>
      <c r="I804" s="27">
        <v>0</v>
      </c>
      <c r="J804" s="14">
        <v>15.151515</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9"/>
      <c r="C805" s="59"/>
      <c r="D805" s="59"/>
      <c r="E805" s="59"/>
      <c r="F805" s="59"/>
      <c r="G805" s="59"/>
      <c r="H805" s="59"/>
      <c r="I805" s="59"/>
      <c r="J805" s="59"/>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3" t="s">
        <v>1865</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row>
    <row r="807" spans="1:31" x14ac:dyDescent="0.3">
      <c r="B807" s="212" t="s">
        <v>1720</v>
      </c>
      <c r="C807" s="212"/>
      <c r="D807" s="212" t="s">
        <v>1721</v>
      </c>
      <c r="E807" s="212" t="s">
        <v>1720</v>
      </c>
      <c r="F807" s="212"/>
      <c r="G807" s="212" t="s">
        <v>1721</v>
      </c>
      <c r="H807" s="212" t="s">
        <v>1720</v>
      </c>
      <c r="I807" s="212"/>
      <c r="J807" s="212" t="s">
        <v>1721</v>
      </c>
      <c r="K807" t="s">
        <v>188</v>
      </c>
      <c r="L807" s="212" t="s">
        <v>1720</v>
      </c>
      <c r="M807" s="212"/>
      <c r="N807" s="212" t="s">
        <v>1721</v>
      </c>
      <c r="O807" s="212" t="s">
        <v>1720</v>
      </c>
      <c r="P807" s="212"/>
      <c r="Q807" s="212" t="s">
        <v>1721</v>
      </c>
      <c r="R807" s="212" t="s">
        <v>1720</v>
      </c>
      <c r="S807" s="212"/>
      <c r="T807" s="212" t="s">
        <v>1721</v>
      </c>
      <c r="U807" t="s">
        <v>188</v>
      </c>
      <c r="V807" s="212" t="s">
        <v>1720</v>
      </c>
      <c r="W807" s="212"/>
      <c r="X807" s="212" t="s">
        <v>1721</v>
      </c>
      <c r="Y807" s="212" t="s">
        <v>1720</v>
      </c>
      <c r="Z807" s="212"/>
      <c r="AA807" s="212" t="s">
        <v>1721</v>
      </c>
      <c r="AB807" s="212" t="s">
        <v>1720</v>
      </c>
      <c r="AC807" s="212"/>
      <c r="AD807" s="212" t="s">
        <v>1721</v>
      </c>
      <c r="AE807" t="s">
        <v>188</v>
      </c>
    </row>
    <row r="808" spans="1:31" x14ac:dyDescent="0.3">
      <c r="A808" t="s">
        <v>1866</v>
      </c>
      <c r="B808" s="15">
        <v>44778</v>
      </c>
      <c r="C808" s="27" t="s">
        <v>188</v>
      </c>
      <c r="D808" s="15">
        <v>2717.5757575757498</v>
      </c>
      <c r="E808" s="15">
        <v>42948</v>
      </c>
      <c r="F808" s="27" t="s">
        <v>188</v>
      </c>
      <c r="G808" s="14">
        <v>2822.4242424242402</v>
      </c>
      <c r="H808" s="2">
        <v>42059</v>
      </c>
      <c r="I808" s="27" t="s">
        <v>188</v>
      </c>
      <c r="J808" s="14">
        <v>2025.4545454545455</v>
      </c>
      <c r="K808" s="27">
        <v>-6.0721783018446558E-2</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3" t="s">
        <v>1867</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row>
    <row r="811" spans="1:31" x14ac:dyDescent="0.3">
      <c r="B811" s="212" t="s">
        <v>1720</v>
      </c>
      <c r="C811" s="212"/>
      <c r="D811" s="212" t="s">
        <v>1721</v>
      </c>
      <c r="E811" s="212" t="s">
        <v>1720</v>
      </c>
      <c r="F811" s="212"/>
      <c r="G811" s="212" t="s">
        <v>1721</v>
      </c>
      <c r="H811" s="212" t="s">
        <v>1720</v>
      </c>
      <c r="I811" s="212"/>
      <c r="J811" s="212" t="s">
        <v>1721</v>
      </c>
      <c r="K811" t="s">
        <v>188</v>
      </c>
      <c r="L811" s="212" t="s">
        <v>1720</v>
      </c>
      <c r="M811" s="212"/>
      <c r="N811" s="212" t="s">
        <v>1721</v>
      </c>
      <c r="O811" s="212" t="s">
        <v>1720</v>
      </c>
      <c r="P811" s="212"/>
      <c r="Q811" s="212" t="s">
        <v>1721</v>
      </c>
      <c r="R811" s="212" t="s">
        <v>1720</v>
      </c>
      <c r="S811" s="212"/>
      <c r="T811" s="212" t="s">
        <v>1721</v>
      </c>
      <c r="U811" t="s">
        <v>188</v>
      </c>
      <c r="V811" s="212" t="s">
        <v>1720</v>
      </c>
      <c r="W811" s="212"/>
      <c r="X811" s="212" t="s">
        <v>1721</v>
      </c>
      <c r="Y811" s="212" t="s">
        <v>1720</v>
      </c>
      <c r="Z811" s="212"/>
      <c r="AA811" s="212" t="s">
        <v>1721</v>
      </c>
      <c r="AB811" s="212" t="s">
        <v>1720</v>
      </c>
      <c r="AC811" s="212"/>
      <c r="AD811" s="212" t="s">
        <v>1721</v>
      </c>
      <c r="AE811" t="s">
        <v>188</v>
      </c>
    </row>
    <row r="812" spans="1:31" x14ac:dyDescent="0.3">
      <c r="A812" t="s">
        <v>1866</v>
      </c>
      <c r="B812" s="15">
        <v>42991</v>
      </c>
      <c r="C812" s="27" t="s">
        <v>188</v>
      </c>
      <c r="D812" s="15">
        <v>3175.15151515151</v>
      </c>
      <c r="E812" s="15">
        <v>41579</v>
      </c>
      <c r="F812" s="27" t="s">
        <v>188</v>
      </c>
      <c r="G812" s="14">
        <v>3441.2121212121201</v>
      </c>
      <c r="H812" s="2">
        <v>42062</v>
      </c>
      <c r="I812" s="27" t="s">
        <v>188</v>
      </c>
      <c r="J812" s="14">
        <v>2972.1212121212125</v>
      </c>
      <c r="K812" s="27">
        <v>-2.1609174013165547E-2</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3" t="s">
        <v>1868</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row>
    <row r="815" spans="1:31" x14ac:dyDescent="0.3">
      <c r="B815" s="212" t="s">
        <v>1720</v>
      </c>
      <c r="C815" s="212"/>
      <c r="D815" s="212" t="s">
        <v>1721</v>
      </c>
      <c r="E815" s="212" t="s">
        <v>1720</v>
      </c>
      <c r="F815" s="212"/>
      <c r="G815" s="212" t="s">
        <v>1721</v>
      </c>
      <c r="H815" s="212" t="s">
        <v>1720</v>
      </c>
      <c r="I815" s="212"/>
      <c r="J815" s="212" t="s">
        <v>1721</v>
      </c>
      <c r="K815" t="s">
        <v>188</v>
      </c>
      <c r="L815" s="212" t="s">
        <v>1720</v>
      </c>
      <c r="M815" s="212"/>
      <c r="N815" s="212" t="s">
        <v>1721</v>
      </c>
      <c r="O815" s="212" t="s">
        <v>1720</v>
      </c>
      <c r="P815" s="212"/>
      <c r="Q815" s="212" t="s">
        <v>1721</v>
      </c>
      <c r="R815" s="212" t="s">
        <v>1720</v>
      </c>
      <c r="S815" s="212"/>
      <c r="T815" s="212" t="s">
        <v>1721</v>
      </c>
      <c r="U815" t="s">
        <v>188</v>
      </c>
      <c r="V815" s="212" t="s">
        <v>1720</v>
      </c>
      <c r="W815" s="212"/>
      <c r="X815" s="212" t="s">
        <v>1721</v>
      </c>
      <c r="Y815" s="212" t="s">
        <v>1720</v>
      </c>
      <c r="Z815" s="212"/>
      <c r="AA815" s="212" t="s">
        <v>1721</v>
      </c>
      <c r="AB815" s="212" t="s">
        <v>1720</v>
      </c>
      <c r="AC815" s="212"/>
      <c r="AD815" s="212" t="s">
        <v>1721</v>
      </c>
      <c r="AE815" t="s">
        <v>188</v>
      </c>
    </row>
    <row r="816" spans="1:31" x14ac:dyDescent="0.3">
      <c r="A816" t="s">
        <v>1866</v>
      </c>
      <c r="B816" s="15">
        <v>51300</v>
      </c>
      <c r="C816" s="27" t="s">
        <v>188</v>
      </c>
      <c r="D816" s="15">
        <v>40556.969696969703</v>
      </c>
      <c r="E816" s="15">
        <v>118199</v>
      </c>
      <c r="F816" s="27" t="s">
        <v>188</v>
      </c>
      <c r="G816" s="14">
        <v>37476.363636363603</v>
      </c>
      <c r="H816" s="2" t="s">
        <v>188</v>
      </c>
      <c r="I816" s="27" t="s">
        <v>188</v>
      </c>
      <c r="J816" s="14" t="s">
        <v>188</v>
      </c>
      <c r="K816" s="27"/>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3" t="s">
        <v>1869</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row>
    <row r="819" spans="1:31" x14ac:dyDescent="0.3">
      <c r="B819" s="212" t="s">
        <v>1720</v>
      </c>
      <c r="C819" s="212"/>
      <c r="D819" s="212" t="s">
        <v>1721</v>
      </c>
      <c r="E819" s="212" t="s">
        <v>1720</v>
      </c>
      <c r="F819" s="212"/>
      <c r="G819" s="212" t="s">
        <v>1721</v>
      </c>
      <c r="H819" s="212" t="s">
        <v>1720</v>
      </c>
      <c r="I819" s="212"/>
      <c r="J819" s="212" t="s">
        <v>1721</v>
      </c>
      <c r="K819" t="s">
        <v>188</v>
      </c>
      <c r="L819" s="212" t="s">
        <v>1720</v>
      </c>
      <c r="M819" s="212"/>
      <c r="N819" s="212" t="s">
        <v>1721</v>
      </c>
      <c r="O819" s="212" t="s">
        <v>1720</v>
      </c>
      <c r="P819" s="212"/>
      <c r="Q819" s="212" t="s">
        <v>1721</v>
      </c>
      <c r="R819" s="212" t="s">
        <v>1720</v>
      </c>
      <c r="S819" s="212"/>
      <c r="T819" s="212" t="s">
        <v>1721</v>
      </c>
      <c r="U819" t="s">
        <v>188</v>
      </c>
      <c r="V819" s="212" t="s">
        <v>1720</v>
      </c>
      <c r="W819" s="212"/>
      <c r="X819" s="212" t="s">
        <v>1721</v>
      </c>
      <c r="Y819" s="212" t="s">
        <v>1720</v>
      </c>
      <c r="Z819" s="212"/>
      <c r="AA819" s="212" t="s">
        <v>1721</v>
      </c>
      <c r="AB819" s="212" t="s">
        <v>1720</v>
      </c>
      <c r="AC819" s="212"/>
      <c r="AD819" s="212" t="s">
        <v>1721</v>
      </c>
      <c r="AE819" t="s">
        <v>188</v>
      </c>
    </row>
    <row r="820" spans="1:31" x14ac:dyDescent="0.3">
      <c r="A820" t="s">
        <v>1866</v>
      </c>
      <c r="B820" s="15">
        <v>21949</v>
      </c>
      <c r="C820" s="27" t="s">
        <v>188</v>
      </c>
      <c r="D820" s="15">
        <v>16718.181818181802</v>
      </c>
      <c r="E820" s="15" t="s">
        <v>188</v>
      </c>
      <c r="F820" s="27" t="s">
        <v>188</v>
      </c>
      <c r="G820" s="14" t="s">
        <v>188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3" t="s">
        <v>1870</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row>
    <row r="823" spans="1:31" x14ac:dyDescent="0.3">
      <c r="B823" s="212" t="s">
        <v>1720</v>
      </c>
      <c r="C823" s="212"/>
      <c r="D823" s="212" t="s">
        <v>1721</v>
      </c>
      <c r="E823" s="212" t="s">
        <v>1720</v>
      </c>
      <c r="F823" s="212"/>
      <c r="G823" s="212" t="s">
        <v>1721</v>
      </c>
      <c r="H823" s="212" t="s">
        <v>1720</v>
      </c>
      <c r="I823" s="212"/>
      <c r="J823" s="212" t="s">
        <v>1721</v>
      </c>
      <c r="K823" t="s">
        <v>188</v>
      </c>
      <c r="L823" s="212" t="s">
        <v>1720</v>
      </c>
      <c r="M823" s="212"/>
      <c r="N823" s="212" t="s">
        <v>1721</v>
      </c>
      <c r="O823" s="212" t="s">
        <v>1720</v>
      </c>
      <c r="P823" s="212"/>
      <c r="Q823" s="212" t="s">
        <v>1721</v>
      </c>
      <c r="R823" s="212" t="s">
        <v>1720</v>
      </c>
      <c r="S823" s="212"/>
      <c r="T823" s="212" t="s">
        <v>1721</v>
      </c>
      <c r="U823" t="s">
        <v>188</v>
      </c>
      <c r="V823" s="212" t="s">
        <v>1720</v>
      </c>
      <c r="W823" s="212"/>
      <c r="X823" s="212" t="s">
        <v>1721</v>
      </c>
      <c r="Y823" s="212" t="s">
        <v>1720</v>
      </c>
      <c r="Z823" s="212"/>
      <c r="AA823" s="212" t="s">
        <v>1721</v>
      </c>
      <c r="AB823" s="212" t="s">
        <v>1720</v>
      </c>
      <c r="AC823" s="212"/>
      <c r="AD823" s="212" t="s">
        <v>1721</v>
      </c>
      <c r="AE823" t="s">
        <v>188</v>
      </c>
    </row>
    <row r="824" spans="1:31" x14ac:dyDescent="0.3">
      <c r="A824" t="s">
        <v>1866</v>
      </c>
      <c r="B824" s="15">
        <v>68839</v>
      </c>
      <c r="C824" s="27" t="s">
        <v>188</v>
      </c>
      <c r="D824" s="15">
        <v>6309.0909090909099</v>
      </c>
      <c r="E824" s="15">
        <v>68542</v>
      </c>
      <c r="F824" s="27" t="s">
        <v>188</v>
      </c>
      <c r="G824" s="14">
        <v>18622.4242424242</v>
      </c>
      <c r="H824" s="2">
        <v>46731</v>
      </c>
      <c r="I824" s="27" t="s">
        <v>188</v>
      </c>
      <c r="J824" s="14">
        <v>4026.0606060606065</v>
      </c>
      <c r="K824" s="27">
        <v>-0.32115515913944132</v>
      </c>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3" t="s">
        <v>1871</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row>
    <row r="827" spans="1:31" x14ac:dyDescent="0.3">
      <c r="B827" s="212" t="s">
        <v>1720</v>
      </c>
      <c r="C827" s="212"/>
      <c r="D827" s="212" t="s">
        <v>1721</v>
      </c>
      <c r="E827" s="212" t="s">
        <v>1720</v>
      </c>
      <c r="F827" s="212"/>
      <c r="G827" s="212" t="s">
        <v>1721</v>
      </c>
      <c r="H827" s="212" t="s">
        <v>1720</v>
      </c>
      <c r="I827" s="212"/>
      <c r="J827" s="212" t="s">
        <v>1721</v>
      </c>
      <c r="K827" t="s">
        <v>188</v>
      </c>
      <c r="L827" s="212" t="s">
        <v>1720</v>
      </c>
      <c r="M827" s="212"/>
      <c r="N827" s="212" t="s">
        <v>1721</v>
      </c>
      <c r="O827" s="212" t="s">
        <v>1720</v>
      </c>
      <c r="P827" s="212"/>
      <c r="Q827" s="212" t="s">
        <v>1721</v>
      </c>
      <c r="R827" s="212" t="s">
        <v>1720</v>
      </c>
      <c r="S827" s="212"/>
      <c r="T827" s="212" t="s">
        <v>1721</v>
      </c>
      <c r="U827" t="s">
        <v>188</v>
      </c>
      <c r="V827" s="212" t="s">
        <v>1720</v>
      </c>
      <c r="W827" s="212"/>
      <c r="X827" s="212" t="s">
        <v>1721</v>
      </c>
      <c r="Y827" s="212" t="s">
        <v>1720</v>
      </c>
      <c r="Z827" s="212"/>
      <c r="AA827" s="212" t="s">
        <v>1721</v>
      </c>
      <c r="AB827" s="212" t="s">
        <v>1720</v>
      </c>
      <c r="AC827" s="212"/>
      <c r="AD827" s="212"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3" t="s">
        <v>1872</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row>
    <row r="831" spans="1:31" x14ac:dyDescent="0.3">
      <c r="B831" s="212" t="s">
        <v>1720</v>
      </c>
      <c r="C831" s="212"/>
      <c r="D831" s="212" t="s">
        <v>1721</v>
      </c>
      <c r="E831" s="212" t="s">
        <v>1720</v>
      </c>
      <c r="F831" s="212"/>
      <c r="G831" s="212" t="s">
        <v>1721</v>
      </c>
      <c r="H831" s="212" t="s">
        <v>1720</v>
      </c>
      <c r="I831" s="212"/>
      <c r="J831" s="212" t="s">
        <v>1721</v>
      </c>
      <c r="K831" t="s">
        <v>188</v>
      </c>
      <c r="L831" s="212" t="s">
        <v>1720</v>
      </c>
      <c r="M831" s="212"/>
      <c r="N831" s="212" t="s">
        <v>1721</v>
      </c>
      <c r="O831" s="212" t="s">
        <v>1720</v>
      </c>
      <c r="P831" s="212"/>
      <c r="Q831" s="212" t="s">
        <v>1721</v>
      </c>
      <c r="R831" s="212" t="s">
        <v>1720</v>
      </c>
      <c r="S831" s="212"/>
      <c r="T831" s="212" t="s">
        <v>1721</v>
      </c>
      <c r="U831" t="s">
        <v>188</v>
      </c>
      <c r="V831" s="212" t="s">
        <v>1720</v>
      </c>
      <c r="W831" s="212"/>
      <c r="X831" s="212" t="s">
        <v>1721</v>
      </c>
      <c r="Y831" s="212" t="s">
        <v>1720</v>
      </c>
      <c r="Z831" s="212"/>
      <c r="AA831" s="212" t="s">
        <v>1721</v>
      </c>
      <c r="AB831" s="212" t="s">
        <v>1720</v>
      </c>
      <c r="AC831" s="212"/>
      <c r="AD831" s="212" t="s">
        <v>1721</v>
      </c>
      <c r="AE831" t="s">
        <v>188</v>
      </c>
    </row>
    <row r="832" spans="1:31" x14ac:dyDescent="0.3">
      <c r="A832" t="s">
        <v>1866</v>
      </c>
      <c r="B832" s="15">
        <v>41815</v>
      </c>
      <c r="C832" s="27" t="s">
        <v>188</v>
      </c>
      <c r="D832" s="15">
        <v>6293.9393939393904</v>
      </c>
      <c r="E832" s="15">
        <v>38578</v>
      </c>
      <c r="F832" s="27" t="s">
        <v>188</v>
      </c>
      <c r="G832" s="14">
        <v>3947.8787878787798</v>
      </c>
      <c r="H832" s="2">
        <v>40132</v>
      </c>
      <c r="I832" s="27" t="s">
        <v>188</v>
      </c>
      <c r="J832" s="14">
        <v>8210.9090909090919</v>
      </c>
      <c r="K832" s="27">
        <v>-4.0248714576109054E-2</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3" t="s">
        <v>1873</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row>
    <row r="835" spans="1:31" x14ac:dyDescent="0.3">
      <c r="B835" s="212" t="s">
        <v>1720</v>
      </c>
      <c r="C835" s="212"/>
      <c r="D835" s="212" t="s">
        <v>1721</v>
      </c>
      <c r="E835" s="212" t="s">
        <v>1720</v>
      </c>
      <c r="F835" s="212"/>
      <c r="G835" s="212" t="s">
        <v>1721</v>
      </c>
      <c r="H835" s="212" t="s">
        <v>1720</v>
      </c>
      <c r="I835" s="212"/>
      <c r="J835" s="212" t="s">
        <v>1721</v>
      </c>
      <c r="K835" t="s">
        <v>188</v>
      </c>
      <c r="L835" s="212" t="s">
        <v>1720</v>
      </c>
      <c r="M835" s="212"/>
      <c r="N835" s="212" t="s">
        <v>1721</v>
      </c>
      <c r="O835" s="212" t="s">
        <v>1720</v>
      </c>
      <c r="P835" s="212"/>
      <c r="Q835" s="212" t="s">
        <v>1721</v>
      </c>
      <c r="R835" s="212" t="s">
        <v>1720</v>
      </c>
      <c r="S835" s="212"/>
      <c r="T835" s="212" t="s">
        <v>1721</v>
      </c>
      <c r="U835" t="s">
        <v>188</v>
      </c>
      <c r="V835" s="212" t="s">
        <v>1720</v>
      </c>
      <c r="W835" s="212"/>
      <c r="X835" s="212" t="s">
        <v>1721</v>
      </c>
      <c r="Y835" s="212" t="s">
        <v>1720</v>
      </c>
      <c r="Z835" s="212"/>
      <c r="AA835" s="212" t="s">
        <v>1721</v>
      </c>
      <c r="AB835" s="212" t="s">
        <v>1720</v>
      </c>
      <c r="AC835" s="212"/>
      <c r="AD835" s="212" t="s">
        <v>1721</v>
      </c>
      <c r="AE835" t="s">
        <v>188</v>
      </c>
    </row>
    <row r="836" spans="1:31" x14ac:dyDescent="0.3">
      <c r="A836" t="s">
        <v>1866</v>
      </c>
      <c r="B836" s="15">
        <v>67024</v>
      </c>
      <c r="C836" s="27" t="s">
        <v>188</v>
      </c>
      <c r="D836" s="15">
        <v>11806.666666666601</v>
      </c>
      <c r="E836" s="15">
        <v>63125</v>
      </c>
      <c r="F836" s="27" t="s">
        <v>188</v>
      </c>
      <c r="G836" s="14">
        <v>5063.0303030303003</v>
      </c>
      <c r="H836" s="2">
        <v>61176</v>
      </c>
      <c r="I836" s="27" t="s">
        <v>188</v>
      </c>
      <c r="J836" s="14">
        <v>9077.575757575758</v>
      </c>
      <c r="K836" s="27">
        <v>-8.7252327524468848E-2</v>
      </c>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3" t="s">
        <v>1874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row>
    <row r="839" spans="1:31" x14ac:dyDescent="0.3">
      <c r="B839" s="212" t="s">
        <v>1720</v>
      </c>
      <c r="C839" s="212"/>
      <c r="D839" s="212" t="s">
        <v>1721</v>
      </c>
      <c r="E839" s="212" t="s">
        <v>1720</v>
      </c>
      <c r="F839" s="212"/>
      <c r="G839" s="212" t="s">
        <v>1721</v>
      </c>
      <c r="H839" s="212" t="s">
        <v>1720</v>
      </c>
      <c r="I839" s="212"/>
      <c r="J839" s="212" t="s">
        <v>1721</v>
      </c>
      <c r="K839" t="s">
        <v>188</v>
      </c>
      <c r="L839" s="212" t="s">
        <v>1720</v>
      </c>
      <c r="M839" s="212"/>
      <c r="N839" s="212" t="s">
        <v>1721</v>
      </c>
      <c r="O839" s="212" t="s">
        <v>1720</v>
      </c>
      <c r="P839" s="212"/>
      <c r="Q839" s="212" t="s">
        <v>1721</v>
      </c>
      <c r="R839" s="212" t="s">
        <v>1720</v>
      </c>
      <c r="S839" s="212"/>
      <c r="T839" s="212" t="s">
        <v>1721</v>
      </c>
      <c r="U839" t="s">
        <v>188</v>
      </c>
      <c r="V839" s="212" t="s">
        <v>1720</v>
      </c>
      <c r="W839" s="212"/>
      <c r="X839" s="212" t="s">
        <v>1721</v>
      </c>
      <c r="Y839" s="212" t="s">
        <v>1720</v>
      </c>
      <c r="Z839" s="212"/>
      <c r="AA839" s="212" t="s">
        <v>1721</v>
      </c>
      <c r="AB839" s="212" t="s">
        <v>1720</v>
      </c>
      <c r="AC839" s="212"/>
      <c r="AD839" s="212" t="s">
        <v>1721</v>
      </c>
      <c r="AE839" t="s">
        <v>188</v>
      </c>
    </row>
    <row r="840" spans="1:31" x14ac:dyDescent="0.3">
      <c r="A840" t="s">
        <v>1866</v>
      </c>
      <c r="B840" s="15">
        <v>47368</v>
      </c>
      <c r="C840" s="27" t="s">
        <v>188</v>
      </c>
      <c r="D840" s="15">
        <v>8472.1212121212102</v>
      </c>
      <c r="E840" s="15">
        <v>51333</v>
      </c>
      <c r="F840" s="27" t="s">
        <v>188</v>
      </c>
      <c r="G840" s="14">
        <v>4160</v>
      </c>
      <c r="H840" s="2">
        <v>42054</v>
      </c>
      <c r="I840" s="27" t="s">
        <v>188</v>
      </c>
      <c r="J840" s="14">
        <v>6121.818181818182</v>
      </c>
      <c r="K840" s="27">
        <v>-0.1121854416483702</v>
      </c>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3" t="s">
        <v>1875</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row>
    <row r="843" spans="1:31" x14ac:dyDescent="0.3">
      <c r="B843" s="212" t="s">
        <v>1720</v>
      </c>
      <c r="C843" s="212"/>
      <c r="D843" s="212" t="s">
        <v>1721</v>
      </c>
      <c r="E843" s="212" t="s">
        <v>1720</v>
      </c>
      <c r="F843" s="212"/>
      <c r="G843" s="212" t="s">
        <v>1721</v>
      </c>
      <c r="H843" s="212" t="s">
        <v>1720</v>
      </c>
      <c r="I843" s="212"/>
      <c r="J843" s="212" t="s">
        <v>1721</v>
      </c>
      <c r="K843" t="s">
        <v>188</v>
      </c>
      <c r="L843" s="212" t="s">
        <v>1720</v>
      </c>
      <c r="M843" s="212"/>
      <c r="N843" s="212" t="s">
        <v>1721</v>
      </c>
      <c r="O843" s="212" t="s">
        <v>1720</v>
      </c>
      <c r="P843" s="212"/>
      <c r="Q843" s="212" t="s">
        <v>1721</v>
      </c>
      <c r="R843" s="212" t="s">
        <v>1720</v>
      </c>
      <c r="S843" s="212"/>
      <c r="T843" s="212" t="s">
        <v>1721</v>
      </c>
      <c r="U843" t="s">
        <v>188</v>
      </c>
      <c r="V843" s="212" t="s">
        <v>1720</v>
      </c>
      <c r="W843" s="212"/>
      <c r="X843" s="212" t="s">
        <v>1721</v>
      </c>
      <c r="Y843" s="212" t="s">
        <v>1720</v>
      </c>
      <c r="Z843" s="212"/>
      <c r="AA843" s="212" t="s">
        <v>1721</v>
      </c>
      <c r="AB843" s="212" t="s">
        <v>1720</v>
      </c>
      <c r="AC843" s="212"/>
      <c r="AD843" s="212" t="s">
        <v>1721</v>
      </c>
      <c r="AE843" t="s">
        <v>188</v>
      </c>
    </row>
    <row r="844" spans="1:31" x14ac:dyDescent="0.3">
      <c r="A844" t="s">
        <v>1866</v>
      </c>
      <c r="B844" s="15">
        <v>41731</v>
      </c>
      <c r="C844" s="27" t="s">
        <v>188</v>
      </c>
      <c r="D844" s="15">
        <v>3583.0303030302998</v>
      </c>
      <c r="E844" s="15">
        <v>38885</v>
      </c>
      <c r="F844" s="27" t="s">
        <v>188</v>
      </c>
      <c r="G844" s="14">
        <v>2041.8181818181799</v>
      </c>
      <c r="H844" s="2">
        <v>41150</v>
      </c>
      <c r="I844" s="27" t="s">
        <v>188</v>
      </c>
      <c r="J844" s="14">
        <v>2490.909090909091</v>
      </c>
      <c r="K844" s="27">
        <v>-1.3922503654357671E-2</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3" t="s">
        <v>1876</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row>
    <row r="847" spans="1:31" x14ac:dyDescent="0.3">
      <c r="B847" s="212" t="s">
        <v>1720</v>
      </c>
      <c r="C847" s="212"/>
      <c r="D847" s="212" t="s">
        <v>1721</v>
      </c>
      <c r="E847" s="212" t="s">
        <v>1720</v>
      </c>
      <c r="F847" s="212"/>
      <c r="G847" s="212" t="s">
        <v>1721</v>
      </c>
      <c r="H847" s="212" t="s">
        <v>1720</v>
      </c>
      <c r="I847" s="212"/>
      <c r="J847" s="212" t="s">
        <v>1721</v>
      </c>
      <c r="K847" t="s">
        <v>188</v>
      </c>
      <c r="L847" s="212" t="s">
        <v>1720</v>
      </c>
      <c r="M847" s="212"/>
      <c r="N847" s="212" t="s">
        <v>1721</v>
      </c>
      <c r="O847" s="212" t="s">
        <v>1720</v>
      </c>
      <c r="P847" s="212"/>
      <c r="Q847" s="212" t="s">
        <v>1721</v>
      </c>
      <c r="R847" s="212" t="s">
        <v>1720</v>
      </c>
      <c r="S847" s="212"/>
      <c r="T847" s="212" t="s">
        <v>1721</v>
      </c>
      <c r="U847" t="s">
        <v>188</v>
      </c>
      <c r="V847" s="212" t="s">
        <v>1720</v>
      </c>
      <c r="W847" s="212"/>
      <c r="X847" s="212" t="s">
        <v>1721</v>
      </c>
      <c r="Y847" s="212" t="s">
        <v>1720</v>
      </c>
      <c r="Z847" s="212"/>
      <c r="AA847" s="212" t="s">
        <v>1721</v>
      </c>
      <c r="AB847" s="212" t="s">
        <v>1720</v>
      </c>
      <c r="AC847" s="212"/>
      <c r="AD847" s="212" t="s">
        <v>1721</v>
      </c>
      <c r="AE847" t="s">
        <v>188</v>
      </c>
    </row>
    <row r="848" spans="1:31" x14ac:dyDescent="0.3">
      <c r="A848" t="s">
        <v>190</v>
      </c>
      <c r="B848" s="2">
        <v>6173</v>
      </c>
      <c r="C848" s="27" t="s">
        <v>188</v>
      </c>
      <c r="D848" s="2">
        <v>146.666666666666</v>
      </c>
      <c r="E848" s="2">
        <v>6658</v>
      </c>
      <c r="F848" s="27" t="s">
        <v>188</v>
      </c>
      <c r="G848" s="14">
        <v>129.69696969696901</v>
      </c>
      <c r="H848" s="2">
        <v>7225</v>
      </c>
      <c r="I848" s="27" t="s">
        <v>188</v>
      </c>
      <c r="J848" s="14">
        <v>275.75757575757575</v>
      </c>
      <c r="K848" s="27">
        <v>0.17041956909120362</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301</v>
      </c>
      <c r="C849" s="27">
        <v>4.8760732220962257E-2</v>
      </c>
      <c r="D849" s="2">
        <v>64.242424242424207</v>
      </c>
      <c r="E849" s="2">
        <v>260</v>
      </c>
      <c r="F849" s="27">
        <v>3.9050765995794531E-2</v>
      </c>
      <c r="G849" s="14">
        <v>75.151515151515099</v>
      </c>
      <c r="H849" s="2">
        <v>234</v>
      </c>
      <c r="I849" s="27">
        <v>3.2387543252595158E-2</v>
      </c>
      <c r="J849" s="14">
        <v>97.575757575757578</v>
      </c>
      <c r="K849" s="27">
        <v>-0.22259136212624583</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40</v>
      </c>
      <c r="C850" s="27">
        <v>6.4798315243803665E-3</v>
      </c>
      <c r="D850" s="2">
        <v>26.6666666666666</v>
      </c>
      <c r="E850" s="2">
        <v>0</v>
      </c>
      <c r="F850" s="27">
        <v>0</v>
      </c>
      <c r="G850" s="14">
        <v>13.3333333333333</v>
      </c>
      <c r="H850" s="2">
        <v>86</v>
      </c>
      <c r="I850" s="27">
        <v>1.1903114186851211E-2</v>
      </c>
      <c r="J850" s="14">
        <v>81.212121212121218</v>
      </c>
      <c r="K850" s="27">
        <v>1.1499999999999999</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23</v>
      </c>
      <c r="C851" s="27">
        <v>3.7259031265187105E-3</v>
      </c>
      <c r="D851" s="2">
        <v>17.5757575757575</v>
      </c>
      <c r="E851" s="2">
        <v>0</v>
      </c>
      <c r="F851" s="27">
        <v>0</v>
      </c>
      <c r="G851" s="14">
        <v>13.3333333333333</v>
      </c>
      <c r="H851" s="2">
        <v>0</v>
      </c>
      <c r="I851" s="27">
        <v>0</v>
      </c>
      <c r="J851" s="14">
        <v>15.151515151515152</v>
      </c>
      <c r="K851" s="27">
        <v>-1</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16</v>
      </c>
      <c r="C852" s="27">
        <v>2.5919326097521463E-3</v>
      </c>
      <c r="D852" s="2">
        <v>7.8787878787878798</v>
      </c>
      <c r="E852" s="2">
        <v>51</v>
      </c>
      <c r="F852" s="27">
        <v>7.6599579453289273E-3</v>
      </c>
      <c r="G852" s="14">
        <v>26.6666666666666</v>
      </c>
      <c r="H852" s="2">
        <v>26</v>
      </c>
      <c r="I852" s="27">
        <v>3.5986159169550174E-3</v>
      </c>
      <c r="J852" s="14">
        <v>24.242424242424242</v>
      </c>
      <c r="K852" s="27">
        <v>0.625</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37</v>
      </c>
      <c r="C853" s="27">
        <v>5.9938441600518389E-3</v>
      </c>
      <c r="D853" s="2">
        <v>18.181818181818102</v>
      </c>
      <c r="E853" s="2">
        <v>0</v>
      </c>
      <c r="F853" s="27">
        <v>0</v>
      </c>
      <c r="G853" s="14">
        <v>13.3333333333333</v>
      </c>
      <c r="H853" s="2">
        <v>0</v>
      </c>
      <c r="I853" s="27">
        <v>0</v>
      </c>
      <c r="J853" s="14">
        <v>15.151515151515152</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21</v>
      </c>
      <c r="C854" s="27">
        <v>3.4019115502996922E-3</v>
      </c>
      <c r="D854" s="2">
        <v>16.969696969696901</v>
      </c>
      <c r="E854" s="2">
        <v>22</v>
      </c>
      <c r="F854" s="27">
        <v>3.3042955842595375E-3</v>
      </c>
      <c r="G854" s="14">
        <v>22.424242424242401</v>
      </c>
      <c r="H854" s="2">
        <v>0</v>
      </c>
      <c r="I854" s="27">
        <v>0</v>
      </c>
      <c r="J854" s="14">
        <v>15.151515151515152</v>
      </c>
      <c r="K854" s="27">
        <v>-1</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44</v>
      </c>
      <c r="C855" s="27">
        <v>7.1278146768184031E-3</v>
      </c>
      <c r="D855" s="2">
        <v>35.151515151515099</v>
      </c>
      <c r="E855" s="2">
        <v>36</v>
      </c>
      <c r="F855" s="27">
        <v>5.4070291378792434E-3</v>
      </c>
      <c r="G855" s="14">
        <v>24.2424242424242</v>
      </c>
      <c r="H855" s="2">
        <v>31</v>
      </c>
      <c r="I855" s="27">
        <v>4.2906574394463671E-3</v>
      </c>
      <c r="J855" s="14">
        <v>23.030303030303031</v>
      </c>
      <c r="K855" s="27">
        <v>-0.29545454545454547</v>
      </c>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24</v>
      </c>
      <c r="C856" s="27">
        <v>3.8878989146282198E-3</v>
      </c>
      <c r="D856" s="2">
        <v>24.2424242424242</v>
      </c>
      <c r="E856" s="2">
        <v>0</v>
      </c>
      <c r="F856" s="27">
        <v>0</v>
      </c>
      <c r="G856" s="14">
        <v>13.3333333333333</v>
      </c>
      <c r="H856" s="2">
        <v>31</v>
      </c>
      <c r="I856" s="27">
        <v>4.2906574394463671E-3</v>
      </c>
      <c r="J856" s="14">
        <v>27.272727272727273</v>
      </c>
      <c r="K856" s="27">
        <v>0.29166666666666669</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12</v>
      </c>
      <c r="C857" s="27">
        <v>1.9439494573141099E-3</v>
      </c>
      <c r="D857" s="2">
        <v>12.7272727272727</v>
      </c>
      <c r="E857" s="2">
        <v>43</v>
      </c>
      <c r="F857" s="27">
        <v>6.4583959146890958E-3</v>
      </c>
      <c r="G857" s="14">
        <v>32.727272727272698</v>
      </c>
      <c r="H857" s="2">
        <v>40</v>
      </c>
      <c r="I857" s="27">
        <v>5.5363321799307957E-3</v>
      </c>
      <c r="J857" s="14">
        <v>26.666666666666668</v>
      </c>
      <c r="K857" s="27">
        <v>2.3333333333333335</v>
      </c>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36</v>
      </c>
      <c r="C858" s="27">
        <v>5.8318483719423291E-3</v>
      </c>
      <c r="D858" s="2">
        <v>22.424242424242401</v>
      </c>
      <c r="E858" s="2">
        <v>9</v>
      </c>
      <c r="F858" s="27">
        <v>1.3517572844698109E-3</v>
      </c>
      <c r="G858" s="14">
        <v>8.4848484848484809</v>
      </c>
      <c r="H858" s="2">
        <v>0</v>
      </c>
      <c r="I858" s="27">
        <v>0</v>
      </c>
      <c r="J858" s="14">
        <v>15.151515151515152</v>
      </c>
      <c r="K858" s="27">
        <v>-1</v>
      </c>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41</v>
      </c>
      <c r="C859" s="27">
        <v>6.6418273124898754E-3</v>
      </c>
      <c r="D859" s="2">
        <v>27.272727272727199</v>
      </c>
      <c r="E859" s="2">
        <v>17</v>
      </c>
      <c r="F859" s="27">
        <v>2.5533193151096424E-3</v>
      </c>
      <c r="G859" s="14">
        <v>14.545454545454501</v>
      </c>
      <c r="H859" s="2">
        <v>0</v>
      </c>
      <c r="I859" s="27">
        <v>0</v>
      </c>
      <c r="J859" s="14">
        <v>15.151515151515152</v>
      </c>
      <c r="K859" s="27">
        <v>-1</v>
      </c>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7</v>
      </c>
      <c r="C860" s="27">
        <v>1.133970516766564E-3</v>
      </c>
      <c r="D860" s="2">
        <v>7.2727272727272698</v>
      </c>
      <c r="E860" s="2">
        <v>6</v>
      </c>
      <c r="F860" s="27">
        <v>9.011715229798738E-4</v>
      </c>
      <c r="G860" s="14">
        <v>5.4545454545454497</v>
      </c>
      <c r="H860" s="2">
        <v>20</v>
      </c>
      <c r="I860" s="27">
        <v>2.7681660899653978E-3</v>
      </c>
      <c r="J860" s="14">
        <v>18.787878787878789</v>
      </c>
      <c r="K860" s="27">
        <v>1.8571428571428572</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0</v>
      </c>
      <c r="C861" s="27">
        <v>0</v>
      </c>
      <c r="D861" s="2">
        <v>80</v>
      </c>
      <c r="E861" s="2">
        <v>32</v>
      </c>
      <c r="F861" s="27">
        <v>4.8062481225593272E-3</v>
      </c>
      <c r="G861" s="14">
        <v>21.818181818181799</v>
      </c>
      <c r="H861" s="2">
        <v>0</v>
      </c>
      <c r="I861" s="27">
        <v>0</v>
      </c>
      <c r="J861" s="14">
        <v>15.151515151515152</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44</v>
      </c>
      <c r="F862" s="27">
        <v>6.608591168519075E-3</v>
      </c>
      <c r="G862" s="14">
        <v>40.606060606060602</v>
      </c>
      <c r="H862" s="2">
        <v>0</v>
      </c>
      <c r="I862" s="27">
        <v>0</v>
      </c>
      <c r="J862" s="14">
        <v>15.151515151515152</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0</v>
      </c>
      <c r="F863" s="27">
        <v>0</v>
      </c>
      <c r="G863" s="14">
        <v>13.3333333333333</v>
      </c>
      <c r="H863" s="2">
        <v>0</v>
      </c>
      <c r="I863" s="27">
        <v>0</v>
      </c>
      <c r="J863" s="14">
        <v>15.151515151515152</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13.3333333333333</v>
      </c>
      <c r="H864" s="2">
        <v>0</v>
      </c>
      <c r="I864" s="27">
        <v>0</v>
      </c>
      <c r="J864" s="14">
        <v>15.151515151515152</v>
      </c>
      <c r="K864" s="198"/>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0</v>
      </c>
      <c r="F865" s="27">
        <v>0</v>
      </c>
      <c r="G865" s="14">
        <v>13.3333333333333</v>
      </c>
      <c r="H865" s="2">
        <v>0</v>
      </c>
      <c r="I865" s="27">
        <v>0</v>
      </c>
      <c r="J865" s="14">
        <v>15.151515151515152</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2809</v>
      </c>
      <c r="C866" s="27">
        <v>0.45504616879961118</v>
      </c>
      <c r="D866" s="2">
        <v>124.84848484848401</v>
      </c>
      <c r="E866" s="2">
        <v>2711</v>
      </c>
      <c r="F866" s="27">
        <v>0.40717933313307297</v>
      </c>
      <c r="G866" s="14">
        <v>153.939393939393</v>
      </c>
      <c r="H866" s="2">
        <v>2664</v>
      </c>
      <c r="I866" s="27">
        <v>0.36871972318339102</v>
      </c>
      <c r="J866" s="14">
        <v>225.45454545454547</v>
      </c>
      <c r="K866" s="27">
        <v>-5.1619793520825914E-2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96</v>
      </c>
      <c r="C867" s="27">
        <v>1.5551595658512879E-2</v>
      </c>
      <c r="D867" s="2">
        <v>35.757575757575701</v>
      </c>
      <c r="E867" s="2">
        <v>200</v>
      </c>
      <c r="F867" s="27">
        <v>3.0039050765995796E-2</v>
      </c>
      <c r="G867" s="14">
        <v>56.363636363636303</v>
      </c>
      <c r="H867" s="2">
        <v>227</v>
      </c>
      <c r="I867" s="27">
        <v>3.1418685121107265E-2</v>
      </c>
      <c r="J867" s="14">
        <v>123.63636363636364</v>
      </c>
      <c r="K867" s="27">
        <v>1.3645833333333333</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163</v>
      </c>
      <c r="C868" s="27">
        <v>2.6405313461849992E-2</v>
      </c>
      <c r="D868" s="2">
        <v>49.696969696969703</v>
      </c>
      <c r="E868" s="2">
        <v>160</v>
      </c>
      <c r="F868" s="27">
        <v>2.4031240612796635E-2</v>
      </c>
      <c r="G868" s="14">
        <v>63.030303030303003</v>
      </c>
      <c r="H868" s="2">
        <v>103</v>
      </c>
      <c r="I868" s="27">
        <v>1.42560553633218E-2</v>
      </c>
      <c r="J868" s="14">
        <v>56.969696969696976</v>
      </c>
      <c r="K868" s="27">
        <v>-0.36809815950920244</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188</v>
      </c>
      <c r="C869" s="27">
        <v>3.0455208164587719E-2</v>
      </c>
      <c r="D869" s="2">
        <v>47.272727272727202</v>
      </c>
      <c r="E869" s="2">
        <v>110</v>
      </c>
      <c r="F869" s="27">
        <v>1.6521477921297687E-2</v>
      </c>
      <c r="G869" s="14">
        <v>53.939393939393902</v>
      </c>
      <c r="H869" s="2">
        <v>31</v>
      </c>
      <c r="I869" s="27">
        <v>4.2906574394463671E-3</v>
      </c>
      <c r="J869" s="14">
        <v>23.636363636363637</v>
      </c>
      <c r="K869" s="27">
        <v>-0.83510638297872342</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157</v>
      </c>
      <c r="C870" s="27">
        <v>2.5433338733192937E-2</v>
      </c>
      <c r="D870" s="2">
        <v>58.787878787878803</v>
      </c>
      <c r="E870" s="2">
        <v>136</v>
      </c>
      <c r="F870" s="27">
        <v>2.042655452087714E-2</v>
      </c>
      <c r="G870" s="14">
        <v>63.030303030303003</v>
      </c>
      <c r="H870" s="2">
        <v>148</v>
      </c>
      <c r="I870" s="27">
        <v>2.0484429065743943E-2</v>
      </c>
      <c r="J870" s="14">
        <v>61.81818181818182</v>
      </c>
      <c r="K870" s="27">
        <v>-5.7324840764331211E-2</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189</v>
      </c>
      <c r="C871" s="27">
        <v>3.0617203952697229E-2</v>
      </c>
      <c r="D871" s="2">
        <v>57.5757575757575</v>
      </c>
      <c r="E871" s="2">
        <v>264</v>
      </c>
      <c r="F871" s="27">
        <v>3.9651547011114452E-2</v>
      </c>
      <c r="G871" s="14">
        <v>84.848484848484802</v>
      </c>
      <c r="H871" s="2">
        <v>343</v>
      </c>
      <c r="I871" s="27">
        <v>4.7474048442906577E-2</v>
      </c>
      <c r="J871" s="14">
        <v>81.212121212121218</v>
      </c>
      <c r="K871" s="27">
        <v>0.81481481481481477</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276</v>
      </c>
      <c r="C872" s="27">
        <v>4.4710837518224529E-2</v>
      </c>
      <c r="D872" s="2">
        <v>75.757575757575694</v>
      </c>
      <c r="E872" s="2">
        <v>146</v>
      </c>
      <c r="F872" s="27">
        <v>2.1928507059176931E-2</v>
      </c>
      <c r="G872" s="14">
        <v>43.636363636363598</v>
      </c>
      <c r="H872" s="2">
        <v>56</v>
      </c>
      <c r="I872" s="27">
        <v>7.7508650519031138E-3</v>
      </c>
      <c r="J872" s="14">
        <v>32.727272727272727</v>
      </c>
      <c r="K872" s="27">
        <v>-0.79710144927536231</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135</v>
      </c>
      <c r="C873" s="27">
        <v>2.1869431394783735E-2</v>
      </c>
      <c r="D873" s="2">
        <v>52.121212121212103</v>
      </c>
      <c r="E873" s="2">
        <v>202</v>
      </c>
      <c r="F873" s="27">
        <v>3.0339441273655753E-2</v>
      </c>
      <c r="G873" s="14">
        <v>74.545454545454504</v>
      </c>
      <c r="H873" s="2">
        <v>175</v>
      </c>
      <c r="I873" s="27">
        <v>2.4221453287197232E-2</v>
      </c>
      <c r="J873" s="14">
        <v>66.666666666666671</v>
      </c>
      <c r="K873" s="27">
        <v>0.29629629629629628</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78</v>
      </c>
      <c r="C874" s="27">
        <v>1.2635671472541713E-2</v>
      </c>
      <c r="D874" s="2">
        <v>29.090909090909101</v>
      </c>
      <c r="E874" s="2">
        <v>126</v>
      </c>
      <c r="F874" s="27">
        <v>1.8924601982577352E-2</v>
      </c>
      <c r="G874" s="14">
        <v>43.030303030303003</v>
      </c>
      <c r="H874" s="2">
        <v>215</v>
      </c>
      <c r="I874" s="27">
        <v>2.9757785467128029E-2</v>
      </c>
      <c r="J874" s="14">
        <v>70.909090909090907</v>
      </c>
      <c r="K874" s="27">
        <v>1.7564102564102564</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172</v>
      </c>
      <c r="C875" s="27">
        <v>2.7863275554835573E-2</v>
      </c>
      <c r="D875" s="2">
        <v>46.6666666666666</v>
      </c>
      <c r="E875" s="2">
        <v>172</v>
      </c>
      <c r="F875" s="27">
        <v>2.5833583658756383E-2</v>
      </c>
      <c r="G875" s="14">
        <v>61.212121212121197</v>
      </c>
      <c r="H875" s="2">
        <v>260</v>
      </c>
      <c r="I875" s="27">
        <v>3.5986159169550176E-2</v>
      </c>
      <c r="J875" s="14">
        <v>157.57575757575759</v>
      </c>
      <c r="K875" s="27">
        <v>0.51162790697674421</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321</v>
      </c>
      <c r="C876" s="27">
        <v>5.2000647983152438E-2</v>
      </c>
      <c r="D876" s="2">
        <v>65.454545454545396</v>
      </c>
      <c r="E876" s="2">
        <v>303</v>
      </c>
      <c r="F876" s="27">
        <v>4.5509161910483625E-2</v>
      </c>
      <c r="G876" s="14">
        <v>61.212121212121197</v>
      </c>
      <c r="H876" s="2">
        <v>215</v>
      </c>
      <c r="I876" s="27">
        <v>2.9757785467128029E-2</v>
      </c>
      <c r="J876" s="14">
        <v>68.484848484848484</v>
      </c>
      <c r="K876" s="27">
        <v>-0.33021806853582553</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361</v>
      </c>
      <c r="C877" s="27">
        <v>5.8480479507532802E-2</v>
      </c>
      <c r="D877" s="2">
        <v>71.515151515151501</v>
      </c>
      <c r="E877" s="2">
        <v>307</v>
      </c>
      <c r="F877" s="27">
        <v>4.6109942925803546E-2</v>
      </c>
      <c r="G877" s="14">
        <v>69.090909090909093</v>
      </c>
      <c r="H877" s="2">
        <v>394</v>
      </c>
      <c r="I877" s="27">
        <v>5.4532871972318341E-2</v>
      </c>
      <c r="J877" s="14">
        <v>138.78787878787878</v>
      </c>
      <c r="K877" s="27">
        <v>9.141274238227147E-2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285</v>
      </c>
      <c r="C878" s="27">
        <v>4.6168799611210107E-2</v>
      </c>
      <c r="D878" s="2">
        <v>61.212121212121197</v>
      </c>
      <c r="E878" s="2">
        <v>327</v>
      </c>
      <c r="F878" s="27">
        <v>4.9113848002403121E-2</v>
      </c>
      <c r="G878" s="14">
        <v>72.727272727272705</v>
      </c>
      <c r="H878" s="2">
        <v>133</v>
      </c>
      <c r="I878" s="27">
        <v>1.8408304498269898E-2</v>
      </c>
      <c r="J878" s="14">
        <v>48.484848484848484</v>
      </c>
      <c r="K878" s="27">
        <v>-0.53333333333333333</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152</v>
      </c>
      <c r="C879" s="27">
        <v>2.4623359792645391E-2</v>
      </c>
      <c r="D879" s="2">
        <v>43.030303030303003</v>
      </c>
      <c r="E879" s="2">
        <v>74</v>
      </c>
      <c r="F879" s="27">
        <v>1.1114448783418444E-2</v>
      </c>
      <c r="G879" s="14">
        <v>35.151515151515099</v>
      </c>
      <c r="H879" s="2">
        <v>165</v>
      </c>
      <c r="I879" s="27">
        <v>2.2837370242214532E-2</v>
      </c>
      <c r="J879" s="14">
        <v>62.424242424242429</v>
      </c>
      <c r="K879" s="27">
        <v>8.5526315789473686E-2</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68</v>
      </c>
      <c r="C880" s="27">
        <v>1.1015713591446622E-2</v>
      </c>
      <c r="D880" s="2">
        <v>38.787878787878697</v>
      </c>
      <c r="E880" s="2">
        <v>142</v>
      </c>
      <c r="F880" s="27">
        <v>2.1327726043857013E-2</v>
      </c>
      <c r="G880" s="14">
        <v>58.787878787878803</v>
      </c>
      <c r="H880" s="2">
        <v>122</v>
      </c>
      <c r="I880" s="27">
        <v>1.6885813148788929E-2</v>
      </c>
      <c r="J880" s="14">
        <v>48.484848484848484</v>
      </c>
      <c r="K880" s="27">
        <v>0.79411764705882348</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157</v>
      </c>
      <c r="C881" s="27">
        <v>2.5433338733192937E-2</v>
      </c>
      <c r="D881" s="2">
        <v>50.909090909090899</v>
      </c>
      <c r="E881" s="2">
        <v>42</v>
      </c>
      <c r="F881" s="27">
        <v>6.3082006608591165E-3</v>
      </c>
      <c r="G881" s="14">
        <v>23.030303030302999</v>
      </c>
      <c r="H881" s="2">
        <v>41</v>
      </c>
      <c r="I881" s="27">
        <v>5.6747404844290656E-3</v>
      </c>
      <c r="J881" s="14">
        <v>26.666666666666668</v>
      </c>
      <c r="K881" s="27">
        <v>-0.73885350318471332</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11</v>
      </c>
      <c r="C882" s="27">
        <v>1.7819536692046008E-3</v>
      </c>
      <c r="D882" s="2">
        <v>9.6969696969696901</v>
      </c>
      <c r="E882" s="2">
        <v>0</v>
      </c>
      <c r="F882" s="27">
        <v>0</v>
      </c>
      <c r="G882" s="14">
        <v>13.3333333333333</v>
      </c>
      <c r="H882" s="2">
        <v>36</v>
      </c>
      <c r="I882" s="27">
        <v>4.9826989619377159E-3</v>
      </c>
      <c r="J882" s="14">
        <v>32.121212121212125</v>
      </c>
      <c r="K882" s="27">
        <v>2.2727272727272729</v>
      </c>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1831</v>
      </c>
      <c r="C883" s="27">
        <v>0.29661428802851125</v>
      </c>
      <c r="D883" s="2">
        <v>106.666666666666</v>
      </c>
      <c r="E883" s="2">
        <v>2385</v>
      </c>
      <c r="F883" s="27">
        <v>0.35821568038449986</v>
      </c>
      <c r="G883" s="14">
        <v>137.575757575757</v>
      </c>
      <c r="H883" s="2">
        <v>2640</v>
      </c>
      <c r="I883" s="27">
        <v>0.36539792387543252</v>
      </c>
      <c r="J883" s="14">
        <v>228.4848484848485</v>
      </c>
      <c r="K883" s="27">
        <v>0.44183506280720919</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87</v>
      </c>
      <c r="C884" s="27">
        <v>1.4093633565527296E-2</v>
      </c>
      <c r="D884" s="2">
        <v>28.484848484848399</v>
      </c>
      <c r="E884" s="2">
        <v>50</v>
      </c>
      <c r="F884" s="27">
        <v>7.5097626914989489E-3</v>
      </c>
      <c r="G884" s="14">
        <v>29.090909090909101</v>
      </c>
      <c r="H884" s="2">
        <v>181</v>
      </c>
      <c r="I884" s="27">
        <v>2.5051903114186851E-2</v>
      </c>
      <c r="J884" s="14">
        <v>82.424242424242422</v>
      </c>
      <c r="K884" s="27">
        <v>1.0804597701149425</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61</v>
      </c>
      <c r="C885" s="27">
        <v>9.8817430746800591E-3</v>
      </c>
      <c r="D885" s="2">
        <v>24.848484848484802</v>
      </c>
      <c r="E885" s="2">
        <v>121</v>
      </c>
      <c r="F885" s="27">
        <v>1.8173625713427455E-2</v>
      </c>
      <c r="G885" s="14">
        <v>42.424242424242401</v>
      </c>
      <c r="H885" s="2">
        <v>48</v>
      </c>
      <c r="I885" s="27">
        <v>6.6435986159169551E-3</v>
      </c>
      <c r="J885" s="14">
        <v>44.242424242424242</v>
      </c>
      <c r="K885" s="27">
        <v>-0.21311475409836064</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97</v>
      </c>
      <c r="C886" s="27">
        <v>1.5713591446622387E-2</v>
      </c>
      <c r="D886" s="2">
        <v>36.969696969696898</v>
      </c>
      <c r="E886" s="2">
        <v>121</v>
      </c>
      <c r="F886" s="27">
        <v>1.8173625713427455E-2</v>
      </c>
      <c r="G886" s="14">
        <v>44.848484848484802</v>
      </c>
      <c r="H886" s="2">
        <v>104</v>
      </c>
      <c r="I886" s="27">
        <v>1.439446366782007E-2</v>
      </c>
      <c r="J886" s="14">
        <v>51.515151515151516</v>
      </c>
      <c r="K886" s="27">
        <v>7.2164948453608241E-2</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156</v>
      </c>
      <c r="C887" s="27">
        <v>2.5271342945083427E-2</v>
      </c>
      <c r="D887" s="2">
        <v>43.636363636363598</v>
      </c>
      <c r="E887" s="2">
        <v>124</v>
      </c>
      <c r="F887" s="27">
        <v>1.8624211474917392E-2</v>
      </c>
      <c r="G887" s="14">
        <v>44.848484848484802</v>
      </c>
      <c r="H887" s="2">
        <v>206</v>
      </c>
      <c r="I887" s="27">
        <v>2.85121107266436E-2</v>
      </c>
      <c r="J887" s="14">
        <v>74.545454545454547</v>
      </c>
      <c r="K887" s="27">
        <v>0.32051282051282054</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85</v>
      </c>
      <c r="C888" s="27">
        <v>1.3769641989308279E-2</v>
      </c>
      <c r="D888" s="2">
        <v>35.757575757575701</v>
      </c>
      <c r="E888" s="2">
        <v>217</v>
      </c>
      <c r="F888" s="27">
        <v>3.2592370081105437E-2</v>
      </c>
      <c r="G888" s="14">
        <v>58.787878787878803</v>
      </c>
      <c r="H888" s="2">
        <v>156</v>
      </c>
      <c r="I888" s="27">
        <v>2.1591695501730103E-2</v>
      </c>
      <c r="J888" s="14">
        <v>69.696969696969703</v>
      </c>
      <c r="K888" s="27">
        <v>0.83529411764705885</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74</v>
      </c>
      <c r="C889" s="27">
        <v>1.1987688320103678E-2</v>
      </c>
      <c r="D889" s="2">
        <v>32.727272727272698</v>
      </c>
      <c r="E889" s="2">
        <v>195</v>
      </c>
      <c r="F889" s="27">
        <v>2.9288074496845899E-2</v>
      </c>
      <c r="G889" s="14">
        <v>75.757575757575694</v>
      </c>
      <c r="H889" s="2">
        <v>99</v>
      </c>
      <c r="I889" s="27">
        <v>1.370242214532872E-2</v>
      </c>
      <c r="J889" s="14">
        <v>46.060606060606062</v>
      </c>
      <c r="K889" s="27">
        <v>0.33783783783783783</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85</v>
      </c>
      <c r="C890" s="27">
        <v>1.3769641989308279E-2</v>
      </c>
      <c r="D890" s="2">
        <v>38.787878787878697</v>
      </c>
      <c r="E890" s="2">
        <v>170</v>
      </c>
      <c r="F890" s="27">
        <v>2.5533193151096426E-2</v>
      </c>
      <c r="G890" s="14">
        <v>51.515151515151501</v>
      </c>
      <c r="H890" s="2">
        <v>111</v>
      </c>
      <c r="I890" s="27">
        <v>1.5363321799307959E-2</v>
      </c>
      <c r="J890" s="14">
        <v>44.848484848484851</v>
      </c>
      <c r="K890" s="27">
        <v>0.30588235294117649</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103</v>
      </c>
      <c r="C891" s="27">
        <v>1.6685566175279443E-2</v>
      </c>
      <c r="D891" s="2">
        <v>40</v>
      </c>
      <c r="E891" s="2">
        <v>140</v>
      </c>
      <c r="F891" s="27">
        <v>2.1027335536197057E-2</v>
      </c>
      <c r="G891" s="14">
        <v>53.3333333333333</v>
      </c>
      <c r="H891" s="2">
        <v>173</v>
      </c>
      <c r="I891" s="27">
        <v>2.3944636678200692E-2</v>
      </c>
      <c r="J891" s="14">
        <v>57.575757575757578</v>
      </c>
      <c r="K891" s="27">
        <v>0.67961165048543692</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23</v>
      </c>
      <c r="C892" s="27">
        <v>3.7259031265187105E-3</v>
      </c>
      <c r="D892" s="2">
        <v>12.7272727272727</v>
      </c>
      <c r="E892" s="2">
        <v>209</v>
      </c>
      <c r="F892" s="27">
        <v>3.1390808050465603E-2</v>
      </c>
      <c r="G892" s="14">
        <v>63.030303030303003</v>
      </c>
      <c r="H892" s="2">
        <v>43</v>
      </c>
      <c r="I892" s="27">
        <v>5.9515570934256055E-3</v>
      </c>
      <c r="J892" s="14">
        <v>24.848484848484851</v>
      </c>
      <c r="K892" s="27">
        <v>0.86956521739130432</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223</v>
      </c>
      <c r="C893" s="27">
        <v>3.6125060748420541E-2</v>
      </c>
      <c r="D893" s="2">
        <v>53.3333333333333</v>
      </c>
      <c r="E893" s="2">
        <v>197</v>
      </c>
      <c r="F893" s="27">
        <v>2.9588465004505859E-2</v>
      </c>
      <c r="G893" s="14">
        <v>55.757575757575701</v>
      </c>
      <c r="H893" s="2">
        <v>344</v>
      </c>
      <c r="I893" s="27">
        <v>4.7612456747404844E-2</v>
      </c>
      <c r="J893" s="14">
        <v>124.24242424242425</v>
      </c>
      <c r="K893" s="27">
        <v>0.54260089686098656</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214</v>
      </c>
      <c r="C894" s="27">
        <v>3.4667098655434957E-2</v>
      </c>
      <c r="D894" s="2">
        <v>50.303030303030297</v>
      </c>
      <c r="E894" s="2">
        <v>177</v>
      </c>
      <c r="F894" s="27">
        <v>2.6584559927906277E-2</v>
      </c>
      <c r="G894" s="14">
        <v>44.848484848484802</v>
      </c>
      <c r="H894" s="2">
        <v>250</v>
      </c>
      <c r="I894" s="27">
        <v>3.4602076124567477E-2</v>
      </c>
      <c r="J894" s="14">
        <v>70.909090909090907</v>
      </c>
      <c r="K894" s="27">
        <v>0.16822429906542055</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248</v>
      </c>
      <c r="C895" s="27">
        <v>4.0174955451158269E-2</v>
      </c>
      <c r="D895" s="2">
        <v>48.484848484848399</v>
      </c>
      <c r="E895" s="2">
        <v>267</v>
      </c>
      <c r="F895" s="27">
        <v>4.0102132772604389E-2</v>
      </c>
      <c r="G895" s="14">
        <v>58.787878787878803</v>
      </c>
      <c r="H895" s="2">
        <v>240</v>
      </c>
      <c r="I895" s="27">
        <v>3.3217993079584777E-2</v>
      </c>
      <c r="J895" s="14">
        <v>64.848484848484858</v>
      </c>
      <c r="K895" s="27">
        <v>-3.2258064516129031E-2</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230</v>
      </c>
      <c r="C896" s="27">
        <v>3.7259031265187106E-2</v>
      </c>
      <c r="D896" s="2">
        <v>49.696969696969703</v>
      </c>
      <c r="E896" s="2">
        <v>151</v>
      </c>
      <c r="F896" s="27">
        <v>2.2679483328326824E-2</v>
      </c>
      <c r="G896" s="14">
        <v>41.818181818181799</v>
      </c>
      <c r="H896" s="2">
        <v>330</v>
      </c>
      <c r="I896" s="27">
        <v>4.5674740484429065E-2</v>
      </c>
      <c r="J896" s="14">
        <v>123.63636363636364</v>
      </c>
      <c r="K896" s="27">
        <v>0.43478260869565216</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62</v>
      </c>
      <c r="C897" s="27">
        <v>1.0043738862789567E-2</v>
      </c>
      <c r="D897" s="2">
        <v>22.424242424242401</v>
      </c>
      <c r="E897" s="2">
        <v>127</v>
      </c>
      <c r="F897" s="27">
        <v>1.9074797236407329E-2</v>
      </c>
      <c r="G897" s="14">
        <v>48.484848484848399</v>
      </c>
      <c r="H897" s="2">
        <v>83</v>
      </c>
      <c r="I897" s="27">
        <v>1.1487889273356401E-2</v>
      </c>
      <c r="J897" s="14">
        <v>28.484848484848488</v>
      </c>
      <c r="K897" s="27">
        <v>0.33870967741935482</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75</v>
      </c>
      <c r="C898" s="27">
        <v>1.2149684108213186E-2</v>
      </c>
      <c r="D898" s="2">
        <v>37.5757575757575</v>
      </c>
      <c r="E898" s="2">
        <v>78</v>
      </c>
      <c r="F898" s="27">
        <v>1.1715229798738359E-2</v>
      </c>
      <c r="G898" s="14">
        <v>27.272727272727199</v>
      </c>
      <c r="H898" s="2">
        <v>219</v>
      </c>
      <c r="I898" s="27">
        <v>3.0311418685121109E-2</v>
      </c>
      <c r="J898" s="14">
        <v>83.030303030303031</v>
      </c>
      <c r="K898" s="27">
        <v>1.92</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8</v>
      </c>
      <c r="C899" s="27">
        <v>1.2959663048760731E-3</v>
      </c>
      <c r="D899" s="2">
        <v>7.8787878787878798</v>
      </c>
      <c r="E899" s="2">
        <v>41</v>
      </c>
      <c r="F899" s="27">
        <v>6.1580054070291381E-3</v>
      </c>
      <c r="G899" s="14">
        <v>18.7878787878787</v>
      </c>
      <c r="H899" s="2">
        <v>53</v>
      </c>
      <c r="I899" s="27">
        <v>7.3356401384083048E-3</v>
      </c>
      <c r="J899" s="14">
        <v>24.242424242424242</v>
      </c>
      <c r="K899" s="27">
        <v>5.625</v>
      </c>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1232</v>
      </c>
      <c r="C900" s="27">
        <v>0.19957881095091529</v>
      </c>
      <c r="D900" s="2">
        <v>89.696969696969703</v>
      </c>
      <c r="E900" s="2">
        <v>1302</v>
      </c>
      <c r="F900" s="27">
        <v>0.19555422048663262</v>
      </c>
      <c r="G900" s="14">
        <v>114.54545454545401</v>
      </c>
      <c r="H900" s="2">
        <v>1687</v>
      </c>
      <c r="I900" s="27">
        <v>0.23349480968858133</v>
      </c>
      <c r="J900" s="14">
        <v>158.18181818181819</v>
      </c>
      <c r="K900" s="27">
        <v>0.36931818181818182</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65</v>
      </c>
      <c r="C901" s="27">
        <v>1.0529726227118095E-2</v>
      </c>
      <c r="D901" s="2">
        <v>25.4545454545454</v>
      </c>
      <c r="E901" s="2">
        <v>94</v>
      </c>
      <c r="F901" s="27">
        <v>1.4118353860018024E-2</v>
      </c>
      <c r="G901" s="14">
        <v>40</v>
      </c>
      <c r="H901" s="2">
        <v>285</v>
      </c>
      <c r="I901" s="27">
        <v>3.9446366782006921E-2</v>
      </c>
      <c r="J901" s="14">
        <v>104.84848484848486</v>
      </c>
      <c r="K901" s="27">
        <v>3.3846153846153846</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174</v>
      </c>
      <c r="C902" s="27">
        <v>2.8187267131054593E-2</v>
      </c>
      <c r="D902" s="2">
        <v>55.151515151515099</v>
      </c>
      <c r="E902" s="2">
        <v>203</v>
      </c>
      <c r="F902" s="27">
        <v>3.0489636527485733E-2</v>
      </c>
      <c r="G902" s="14">
        <v>39.393939393939398</v>
      </c>
      <c r="H902" s="2">
        <v>168</v>
      </c>
      <c r="I902" s="27">
        <v>2.3252595155709342E-2</v>
      </c>
      <c r="J902" s="14">
        <v>56.363636363636367</v>
      </c>
      <c r="K902" s="27">
        <v>-3.4482758620689655E-2</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198</v>
      </c>
      <c r="C903" s="27">
        <v>3.2075166045682814E-2</v>
      </c>
      <c r="D903" s="2">
        <v>49.090909090909101</v>
      </c>
      <c r="E903" s="2">
        <v>119</v>
      </c>
      <c r="F903" s="27">
        <v>1.7873235205767498E-2</v>
      </c>
      <c r="G903" s="14">
        <v>39.393939393939398</v>
      </c>
      <c r="H903" s="2">
        <v>136</v>
      </c>
      <c r="I903" s="27">
        <v>1.8823529411764704E-2</v>
      </c>
      <c r="J903" s="14">
        <v>52.121212121212125</v>
      </c>
      <c r="K903" s="27">
        <v>-0.31313131313131315</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114</v>
      </c>
      <c r="C904" s="27">
        <v>1.8467519844484043E-2</v>
      </c>
      <c r="D904" s="2">
        <v>35.757575757575701</v>
      </c>
      <c r="E904" s="2">
        <v>86</v>
      </c>
      <c r="F904" s="27">
        <v>1.2916791829378192E-2</v>
      </c>
      <c r="G904" s="14">
        <v>30.909090909090899</v>
      </c>
      <c r="H904" s="2">
        <v>185</v>
      </c>
      <c r="I904" s="27">
        <v>2.5605536332179931E-2</v>
      </c>
      <c r="J904" s="14">
        <v>50.909090909090914</v>
      </c>
      <c r="K904" s="27">
        <v>0.6228070175438597</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114</v>
      </c>
      <c r="C905" s="27">
        <v>1.8467519844484043E-2</v>
      </c>
      <c r="D905" s="2">
        <v>28.484848484848399</v>
      </c>
      <c r="E905" s="2">
        <v>143</v>
      </c>
      <c r="F905" s="27">
        <v>2.1477921297686994E-2</v>
      </c>
      <c r="G905" s="14">
        <v>55.151515151515099</v>
      </c>
      <c r="H905" s="2">
        <v>132</v>
      </c>
      <c r="I905" s="27">
        <v>1.8269896193771628E-2</v>
      </c>
      <c r="J905" s="14">
        <v>48.484848484848484</v>
      </c>
      <c r="K905" s="27">
        <v>0.15789473684210525</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89</v>
      </c>
      <c r="C906" s="27">
        <v>1.4417625141746314E-2</v>
      </c>
      <c r="D906" s="2">
        <v>29.090909090909101</v>
      </c>
      <c r="E906" s="2">
        <v>105</v>
      </c>
      <c r="F906" s="27">
        <v>1.5770501652147793E-2</v>
      </c>
      <c r="G906" s="14">
        <v>35.151515151515099</v>
      </c>
      <c r="H906" s="2">
        <v>216</v>
      </c>
      <c r="I906" s="27">
        <v>2.9896193771626299E-2</v>
      </c>
      <c r="J906" s="14">
        <v>75.151515151515156</v>
      </c>
      <c r="K906" s="27">
        <v>1.4269662921348314</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41</v>
      </c>
      <c r="C907" s="27">
        <v>6.6418273124898754E-3</v>
      </c>
      <c r="D907" s="2">
        <v>19.393939393939299</v>
      </c>
      <c r="E907" s="2">
        <v>21</v>
      </c>
      <c r="F907" s="27">
        <v>3.1541003304295582E-3</v>
      </c>
      <c r="G907" s="14">
        <v>11.5151515151515</v>
      </c>
      <c r="H907" s="2">
        <v>121</v>
      </c>
      <c r="I907" s="27">
        <v>1.6747404844290659E-2</v>
      </c>
      <c r="J907" s="14">
        <v>41.212121212121211</v>
      </c>
      <c r="K907" s="27">
        <v>1.9512195121951219</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55</v>
      </c>
      <c r="C908" s="27">
        <v>8.9097683460230039E-3</v>
      </c>
      <c r="D908" s="2">
        <v>22.424242424242401</v>
      </c>
      <c r="E908" s="2">
        <v>11</v>
      </c>
      <c r="F908" s="27">
        <v>1.6521477921297688E-3</v>
      </c>
      <c r="G908" s="14">
        <v>7.8787878787878798</v>
      </c>
      <c r="H908" s="2">
        <v>87</v>
      </c>
      <c r="I908" s="27">
        <v>1.2041522491349481E-2</v>
      </c>
      <c r="J908" s="14">
        <v>36.969696969696969</v>
      </c>
      <c r="K908" s="27">
        <v>0.58181818181818179</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68</v>
      </c>
      <c r="C909" s="27">
        <v>1.1015713591446622E-2</v>
      </c>
      <c r="D909" s="2">
        <v>22.424242424242401</v>
      </c>
      <c r="E909" s="2">
        <v>51</v>
      </c>
      <c r="F909" s="27">
        <v>7.6599579453289273E-3</v>
      </c>
      <c r="G909" s="14">
        <v>19.393939393939299</v>
      </c>
      <c r="H909" s="2">
        <v>44</v>
      </c>
      <c r="I909" s="27">
        <v>6.0899653979238754E-3</v>
      </c>
      <c r="J909" s="14">
        <v>26.060606060606062</v>
      </c>
      <c r="K909" s="27">
        <v>-0.35294117647058826</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54</v>
      </c>
      <c r="C910" s="27">
        <v>8.7477725579134941E-3</v>
      </c>
      <c r="D910" s="2">
        <v>23.030303030302999</v>
      </c>
      <c r="E910" s="2">
        <v>96</v>
      </c>
      <c r="F910" s="27">
        <v>1.4418744367677981E-2</v>
      </c>
      <c r="G910" s="14">
        <v>36.969696969696898</v>
      </c>
      <c r="H910" s="2">
        <v>78</v>
      </c>
      <c r="I910" s="27">
        <v>1.0795847750865051E-2</v>
      </c>
      <c r="J910" s="14">
        <v>38.181818181818187</v>
      </c>
      <c r="K910" s="27">
        <v>0.44444444444444442</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112</v>
      </c>
      <c r="C911" s="27">
        <v>1.8143528268265024E-2</v>
      </c>
      <c r="D911" s="2">
        <v>31.515151515151501</v>
      </c>
      <c r="E911" s="2">
        <v>91</v>
      </c>
      <c r="F911" s="27">
        <v>1.3667768098528087E-2</v>
      </c>
      <c r="G911" s="14">
        <v>30.303030303030301</v>
      </c>
      <c r="H911" s="2">
        <v>49</v>
      </c>
      <c r="I911" s="27">
        <v>6.7820069204152251E-3</v>
      </c>
      <c r="J911" s="14">
        <v>27.878787878787879</v>
      </c>
      <c r="K911" s="27">
        <v>-0.5625</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85</v>
      </c>
      <c r="C912" s="27">
        <v>1.3769641989308279E-2</v>
      </c>
      <c r="D912" s="2">
        <v>32.121212121212103</v>
      </c>
      <c r="E912" s="2">
        <v>153</v>
      </c>
      <c r="F912" s="27">
        <v>2.2979873835986781E-2</v>
      </c>
      <c r="G912" s="14">
        <v>46.060606060605998</v>
      </c>
      <c r="H912" s="2">
        <v>72</v>
      </c>
      <c r="I912" s="27">
        <v>9.9653979238754319E-3</v>
      </c>
      <c r="J912" s="14">
        <v>35.151515151515156</v>
      </c>
      <c r="K912" s="27">
        <v>-0.15294117647058825</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15</v>
      </c>
      <c r="C913" s="27">
        <v>2.4299368216426373E-3</v>
      </c>
      <c r="D913" s="2">
        <v>10.303030303030299</v>
      </c>
      <c r="E913" s="2">
        <v>65</v>
      </c>
      <c r="F913" s="27">
        <v>9.7626914989486328E-3</v>
      </c>
      <c r="G913" s="14">
        <v>29.696969696969699</v>
      </c>
      <c r="H913" s="2">
        <v>27</v>
      </c>
      <c r="I913" s="27">
        <v>3.7370242214532874E-3</v>
      </c>
      <c r="J913" s="14">
        <v>20</v>
      </c>
      <c r="K913" s="27">
        <v>0.8</v>
      </c>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22</v>
      </c>
      <c r="C914" s="27">
        <v>3.5639073384092015E-3</v>
      </c>
      <c r="D914" s="2">
        <v>22.424242424242401</v>
      </c>
      <c r="E914" s="2">
        <v>15</v>
      </c>
      <c r="F914" s="27">
        <v>2.2529288074496848E-3</v>
      </c>
      <c r="G914" s="14">
        <v>12.1212121212121</v>
      </c>
      <c r="H914" s="2">
        <v>49</v>
      </c>
      <c r="I914" s="27">
        <v>6.7820069204152251E-3</v>
      </c>
      <c r="J914" s="14">
        <v>24.848484848484851</v>
      </c>
      <c r="K914" s="27">
        <v>1.2272727272727273</v>
      </c>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13</v>
      </c>
      <c r="C915" s="27">
        <v>2.1059452454236191E-3</v>
      </c>
      <c r="D915" s="2">
        <v>12.7272727272727</v>
      </c>
      <c r="E915" s="2">
        <v>31</v>
      </c>
      <c r="F915" s="27">
        <v>4.6560528687293479E-3</v>
      </c>
      <c r="G915" s="14">
        <v>24.2424242424242</v>
      </c>
      <c r="H915" s="2">
        <v>30</v>
      </c>
      <c r="I915" s="27">
        <v>4.1522491349480972E-3</v>
      </c>
      <c r="J915" s="14">
        <v>19.393939393939394</v>
      </c>
      <c r="K915" s="27">
        <v>1.3076923076923077</v>
      </c>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13</v>
      </c>
      <c r="C916" s="27">
        <v>2.1059452454236191E-3</v>
      </c>
      <c r="D916" s="2">
        <v>11.5151515151515</v>
      </c>
      <c r="E916" s="2">
        <v>18</v>
      </c>
      <c r="F916" s="27">
        <v>2.7035145689396217E-3</v>
      </c>
      <c r="G916" s="14">
        <v>10.303030303030299</v>
      </c>
      <c r="H916" s="2">
        <v>8</v>
      </c>
      <c r="I916" s="27">
        <v>1.1072664359861593E-3</v>
      </c>
      <c r="J916" s="14">
        <v>7.2727272727272734</v>
      </c>
      <c r="K916" s="27">
        <v>-0.38461538461538464</v>
      </c>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3" t="s">
        <v>1897</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row>
    <row r="919" spans="1:31" x14ac:dyDescent="0.3">
      <c r="B919" s="212" t="s">
        <v>1720</v>
      </c>
      <c r="C919" s="212"/>
      <c r="D919" s="212" t="s">
        <v>1721</v>
      </c>
      <c r="E919" s="212" t="s">
        <v>1720</v>
      </c>
      <c r="F919" s="212"/>
      <c r="G919" s="212" t="s">
        <v>1721</v>
      </c>
      <c r="H919" s="212" t="s">
        <v>1720</v>
      </c>
      <c r="I919" s="212"/>
      <c r="J919" s="212" t="s">
        <v>1721</v>
      </c>
      <c r="K919" t="s">
        <v>188</v>
      </c>
      <c r="L919" s="212" t="s">
        <v>1720</v>
      </c>
      <c r="M919" s="212"/>
      <c r="N919" s="212" t="s">
        <v>1721</v>
      </c>
      <c r="O919" s="212" t="s">
        <v>1720</v>
      </c>
      <c r="P919" s="212"/>
      <c r="Q919" s="212" t="s">
        <v>1721</v>
      </c>
      <c r="R919" s="212" t="s">
        <v>1720</v>
      </c>
      <c r="S919" s="212"/>
      <c r="T919" s="212" t="s">
        <v>1721</v>
      </c>
      <c r="U919" t="s">
        <v>188</v>
      </c>
      <c r="V919" s="212" t="s">
        <v>1720</v>
      </c>
      <c r="W919" s="212"/>
      <c r="X919" s="212" t="s">
        <v>1721</v>
      </c>
      <c r="Y919" s="212" t="s">
        <v>1720</v>
      </c>
      <c r="Z919" s="212"/>
      <c r="AA919" s="212" t="s">
        <v>1721</v>
      </c>
      <c r="AB919" s="212" t="s">
        <v>1720</v>
      </c>
      <c r="AC919" s="212"/>
      <c r="AD919" s="212" t="s">
        <v>1721</v>
      </c>
      <c r="AE919" t="s">
        <v>188</v>
      </c>
    </row>
    <row r="920" spans="1:31" x14ac:dyDescent="0.3">
      <c r="A920" t="s">
        <v>1494</v>
      </c>
      <c r="B920" s="14">
        <v>0.39700000000000002</v>
      </c>
      <c r="C920" s="27" t="s">
        <v>188</v>
      </c>
      <c r="D920" s="14">
        <v>9.5757575757500005E-3</v>
      </c>
      <c r="E920" s="14">
        <v>0.4027</v>
      </c>
      <c r="F920" s="27" t="s">
        <v>188</v>
      </c>
      <c r="G920" s="14">
        <v>1.20606060606E-2</v>
      </c>
      <c r="H920" s="14">
        <v>0.43859999999999999</v>
      </c>
      <c r="I920" s="27" t="s">
        <v>188</v>
      </c>
      <c r="J920" s="14">
        <v>1.9757576299999999E-2</v>
      </c>
      <c r="K920" s="27">
        <v>0.10478589420654903</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3" t="s">
        <v>1898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row>
    <row r="923" spans="1:31" x14ac:dyDescent="0.3">
      <c r="B923" s="212" t="s">
        <v>1720</v>
      </c>
      <c r="C923" s="212"/>
      <c r="D923" s="212" t="s">
        <v>1721</v>
      </c>
      <c r="E923" s="212" t="s">
        <v>1720</v>
      </c>
      <c r="F923" s="212"/>
      <c r="G923" s="212" t="s">
        <v>1721</v>
      </c>
      <c r="H923" s="212" t="s">
        <v>1720</v>
      </c>
      <c r="I923" s="212"/>
      <c r="J923" s="212" t="s">
        <v>1721</v>
      </c>
      <c r="K923" t="s">
        <v>188</v>
      </c>
      <c r="L923" s="212" t="s">
        <v>1720</v>
      </c>
      <c r="M923" s="212"/>
      <c r="N923" s="212" t="s">
        <v>1721</v>
      </c>
      <c r="O923" s="212" t="s">
        <v>1720</v>
      </c>
      <c r="P923" s="212"/>
      <c r="Q923" s="212" t="s">
        <v>1721</v>
      </c>
      <c r="R923" s="212" t="s">
        <v>1720</v>
      </c>
      <c r="S923" s="212"/>
      <c r="T923" s="212" t="s">
        <v>1721</v>
      </c>
      <c r="U923" t="s">
        <v>188</v>
      </c>
      <c r="V923" s="212" t="s">
        <v>1720</v>
      </c>
      <c r="W923" s="212"/>
      <c r="X923" s="212" t="s">
        <v>1721</v>
      </c>
      <c r="Y923" s="212" t="s">
        <v>1720</v>
      </c>
      <c r="Z923" s="212"/>
      <c r="AA923" s="212" t="s">
        <v>1721</v>
      </c>
      <c r="AB923" s="212" t="s">
        <v>1720</v>
      </c>
      <c r="AC923" s="212"/>
      <c r="AD923" s="212" t="s">
        <v>1721</v>
      </c>
      <c r="AE923" t="s">
        <v>188</v>
      </c>
    </row>
    <row r="924" spans="1:31" x14ac:dyDescent="0.3">
      <c r="A924" t="s">
        <v>190</v>
      </c>
      <c r="B924" s="2">
        <v>6529</v>
      </c>
      <c r="C924" s="27" t="s">
        <v>188</v>
      </c>
      <c r="D924" s="2">
        <v>154.54545454545399</v>
      </c>
      <c r="E924" s="2">
        <v>6984</v>
      </c>
      <c r="F924" s="27" t="s">
        <v>188</v>
      </c>
      <c r="G924" s="14">
        <v>143.636363636363</v>
      </c>
      <c r="H924" s="2">
        <v>7673</v>
      </c>
      <c r="I924" s="27" t="s">
        <v>188</v>
      </c>
      <c r="J924" s="14">
        <v>264.84848</v>
      </c>
      <c r="K924" s="27">
        <v>0.17521825700719865</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3" t="s">
        <v>1899</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row>
    <row r="927" spans="1:31" x14ac:dyDescent="0.3">
      <c r="B927" s="212" t="s">
        <v>1720</v>
      </c>
      <c r="C927" s="212"/>
      <c r="D927" s="212" t="s">
        <v>1721</v>
      </c>
      <c r="E927" s="212" t="s">
        <v>1720</v>
      </c>
      <c r="F927" s="212"/>
      <c r="G927" s="212" t="s">
        <v>1721</v>
      </c>
      <c r="H927" s="212" t="s">
        <v>1720</v>
      </c>
      <c r="I927" s="212"/>
      <c r="J927" s="212" t="s">
        <v>1721</v>
      </c>
      <c r="K927" t="s">
        <v>188</v>
      </c>
      <c r="L927" s="212" t="s">
        <v>1720</v>
      </c>
      <c r="M927" s="212"/>
      <c r="N927" s="212" t="s">
        <v>1721</v>
      </c>
      <c r="O927" s="212" t="s">
        <v>1720</v>
      </c>
      <c r="P927" s="212"/>
      <c r="Q927" s="212" t="s">
        <v>1721</v>
      </c>
      <c r="R927" s="212" t="s">
        <v>1720</v>
      </c>
      <c r="S927" s="212"/>
      <c r="T927" s="212" t="s">
        <v>1721</v>
      </c>
      <c r="U927" t="s">
        <v>188</v>
      </c>
      <c r="V927" s="212" t="s">
        <v>1720</v>
      </c>
      <c r="W927" s="212"/>
      <c r="X927" s="212" t="s">
        <v>1721</v>
      </c>
      <c r="Y927" s="212" t="s">
        <v>1720</v>
      </c>
      <c r="Z927" s="212"/>
      <c r="AA927" s="212" t="s">
        <v>1721</v>
      </c>
      <c r="AB927" s="212" t="s">
        <v>1720</v>
      </c>
      <c r="AC927" s="212"/>
      <c r="AD927" s="212" t="s">
        <v>1721</v>
      </c>
      <c r="AE927" t="s">
        <v>188</v>
      </c>
    </row>
    <row r="928" spans="1:31" x14ac:dyDescent="0.3">
      <c r="A928" t="s">
        <v>190</v>
      </c>
      <c r="B928" s="2">
        <v>6173</v>
      </c>
      <c r="C928" s="27" t="s">
        <v>188</v>
      </c>
      <c r="D928" s="2">
        <v>146.666666666666</v>
      </c>
      <c r="E928" s="2">
        <v>6658</v>
      </c>
      <c r="F928" s="27" t="s">
        <v>188</v>
      </c>
      <c r="G928" s="14">
        <v>129.69696969696901</v>
      </c>
      <c r="H928" s="2">
        <v>7225</v>
      </c>
      <c r="I928" s="27" t="s">
        <v>188</v>
      </c>
      <c r="J928" s="14">
        <v>275.75756799999999</v>
      </c>
      <c r="K928" s="27">
        <v>0.17041956909120362</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3845</v>
      </c>
      <c r="C929" s="27">
        <v>0.62287380528106273</v>
      </c>
      <c r="D929" s="2">
        <v>155.15151515151501</v>
      </c>
      <c r="E929" s="2">
        <v>3863</v>
      </c>
      <c r="F929" s="27">
        <v>0.58020426554520876</v>
      </c>
      <c r="G929" s="14">
        <v>197.575757575757</v>
      </c>
      <c r="H929" s="2">
        <v>3970</v>
      </c>
      <c r="I929" s="27">
        <v>0.54948096885813147</v>
      </c>
      <c r="J929" s="14">
        <v>326.06060000000002</v>
      </c>
      <c r="K929" s="27">
        <v>3.2509752925877766E-2</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2328</v>
      </c>
      <c r="C930" s="27">
        <v>0.37712619471893732</v>
      </c>
      <c r="D930" s="2">
        <v>140.60606060606</v>
      </c>
      <c r="E930" s="2">
        <v>2795</v>
      </c>
      <c r="F930" s="27">
        <v>0.41979573445479124</v>
      </c>
      <c r="G930" s="14">
        <v>169.09090909090901</v>
      </c>
      <c r="H930" s="2">
        <v>3255</v>
      </c>
      <c r="I930" s="27">
        <v>0.45051903114186853</v>
      </c>
      <c r="J930" s="14">
        <v>292.121216</v>
      </c>
      <c r="K930" s="27">
        <v>0.39819587628865977</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3" t="s">
        <v>1900</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row>
    <row r="933" spans="1:31" x14ac:dyDescent="0.3">
      <c r="B933" s="212" t="s">
        <v>1720</v>
      </c>
      <c r="C933" s="212"/>
      <c r="D933" s="212" t="s">
        <v>1721</v>
      </c>
      <c r="E933" s="212" t="s">
        <v>1720</v>
      </c>
      <c r="F933" s="212"/>
      <c r="G933" s="212" t="s">
        <v>1721</v>
      </c>
      <c r="H933" s="212" t="s">
        <v>1720</v>
      </c>
      <c r="I933" s="212"/>
      <c r="J933" s="212" t="s">
        <v>1721</v>
      </c>
      <c r="K933" t="s">
        <v>188</v>
      </c>
      <c r="L933" s="212" t="s">
        <v>1720</v>
      </c>
      <c r="M933" s="212"/>
      <c r="N933" s="212" t="s">
        <v>1721</v>
      </c>
      <c r="O933" s="212" t="s">
        <v>1720</v>
      </c>
      <c r="P933" s="212"/>
      <c r="Q933" s="212" t="s">
        <v>1721</v>
      </c>
      <c r="R933" s="212" t="s">
        <v>1720</v>
      </c>
      <c r="S933" s="212"/>
      <c r="T933" s="212" t="s">
        <v>1721</v>
      </c>
      <c r="U933" t="s">
        <v>188</v>
      </c>
      <c r="V933" s="212" t="s">
        <v>1720</v>
      </c>
      <c r="W933" s="212"/>
      <c r="X933" s="212" t="s">
        <v>1721</v>
      </c>
      <c r="Y933" s="212" t="s">
        <v>1720</v>
      </c>
      <c r="Z933" s="212"/>
      <c r="AA933" s="212" t="s">
        <v>1721</v>
      </c>
      <c r="AB933" s="212" t="s">
        <v>1720</v>
      </c>
      <c r="AC933" s="212"/>
      <c r="AD933" s="212" t="s">
        <v>1721</v>
      </c>
      <c r="AE933" t="s">
        <v>188</v>
      </c>
    </row>
    <row r="934" spans="1:31" x14ac:dyDescent="0.3">
      <c r="A934" t="s">
        <v>190</v>
      </c>
      <c r="B934" s="2">
        <v>3825</v>
      </c>
      <c r="C934" s="27" t="s">
        <v>188</v>
      </c>
      <c r="D934" s="2">
        <v>170.90909090909</v>
      </c>
      <c r="E934" s="2">
        <v>4681</v>
      </c>
      <c r="F934" s="27" t="s">
        <v>188</v>
      </c>
      <c r="G934" s="14">
        <v>141.21212121212099</v>
      </c>
      <c r="H934" s="2">
        <v>5553</v>
      </c>
      <c r="I934" s="27" t="s">
        <v>188</v>
      </c>
      <c r="J934" s="14">
        <v>304.24243200000001</v>
      </c>
      <c r="K934" s="27">
        <v>0.45176470588235296</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2473</v>
      </c>
      <c r="C935" s="27">
        <v>0.64653594771241829</v>
      </c>
      <c r="D935" s="2">
        <v>141.21212121212099</v>
      </c>
      <c r="E935" s="2">
        <v>2788</v>
      </c>
      <c r="F935" s="27">
        <v>0.59559923093356115</v>
      </c>
      <c r="G935" s="14">
        <v>180</v>
      </c>
      <c r="H935" s="2">
        <v>3088</v>
      </c>
      <c r="I935" s="27">
        <v>0.55609580406987213</v>
      </c>
      <c r="J935" s="14">
        <v>293.33334400000001</v>
      </c>
      <c r="K935" s="27">
        <v>0.24868580671249493</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1352</v>
      </c>
      <c r="C936" s="27">
        <v>0.35346405228758171</v>
      </c>
      <c r="D936" s="2">
        <v>109.09090909090899</v>
      </c>
      <c r="E936" s="2">
        <v>1893</v>
      </c>
      <c r="F936" s="27">
        <v>0.40440076906643879</v>
      </c>
      <c r="G936" s="14">
        <v>143.030303030303</v>
      </c>
      <c r="H936" s="2">
        <v>2465</v>
      </c>
      <c r="I936" s="27">
        <v>0.44390419593012787</v>
      </c>
      <c r="J936" s="14">
        <v>296.36364700000001</v>
      </c>
      <c r="K936" s="27">
        <v>0.82322485207100593</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3" t="s">
        <v>1901</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row>
    <row r="939" spans="1:31" x14ac:dyDescent="0.3">
      <c r="B939" s="212" t="s">
        <v>1720</v>
      </c>
      <c r="C939" s="212"/>
      <c r="D939" s="212" t="s">
        <v>1721</v>
      </c>
      <c r="E939" s="212" t="s">
        <v>1720</v>
      </c>
      <c r="F939" s="212"/>
      <c r="G939" s="212" t="s">
        <v>1721</v>
      </c>
      <c r="H939" s="212" t="s">
        <v>1720</v>
      </c>
      <c r="I939" s="212"/>
      <c r="J939" s="212" t="s">
        <v>1721</v>
      </c>
      <c r="K939" t="s">
        <v>188</v>
      </c>
      <c r="L939" s="212" t="s">
        <v>1720</v>
      </c>
      <c r="M939" s="212"/>
      <c r="N939" s="212" t="s">
        <v>1721</v>
      </c>
      <c r="O939" s="212" t="s">
        <v>1720</v>
      </c>
      <c r="P939" s="212"/>
      <c r="Q939" s="212" t="s">
        <v>1721</v>
      </c>
      <c r="R939" s="212" t="s">
        <v>1720</v>
      </c>
      <c r="S939" s="212"/>
      <c r="T939" s="212" t="s">
        <v>1721</v>
      </c>
      <c r="U939" t="s">
        <v>188</v>
      </c>
      <c r="V939" s="212" t="s">
        <v>1720</v>
      </c>
      <c r="W939" s="212"/>
      <c r="X939" s="212" t="s">
        <v>1721</v>
      </c>
      <c r="Y939" s="212" t="s">
        <v>1720</v>
      </c>
      <c r="Z939" s="212"/>
      <c r="AA939" s="212" t="s">
        <v>1721</v>
      </c>
      <c r="AB939" s="212" t="s">
        <v>1720</v>
      </c>
      <c r="AC939" s="212"/>
      <c r="AD939" s="212" t="s">
        <v>1721</v>
      </c>
      <c r="AE939" t="s">
        <v>188</v>
      </c>
    </row>
    <row r="940" spans="1:31" x14ac:dyDescent="0.3">
      <c r="A940" t="s">
        <v>190</v>
      </c>
      <c r="B940" s="2">
        <v>88</v>
      </c>
      <c r="C940" s="27" t="s">
        <v>188</v>
      </c>
      <c r="D940" s="2">
        <v>36.363636363636303</v>
      </c>
      <c r="E940" s="2">
        <v>49</v>
      </c>
      <c r="F940" s="27" t="s">
        <v>188</v>
      </c>
      <c r="G940" s="14">
        <v>29.696969696969699</v>
      </c>
      <c r="H940" s="2">
        <v>88</v>
      </c>
      <c r="I940" s="27" t="s">
        <v>188</v>
      </c>
      <c r="J940" s="14">
        <v>56.363636</v>
      </c>
      <c r="K940" s="27">
        <v>0</v>
      </c>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59</v>
      </c>
      <c r="C941" s="27">
        <v>0.67045454545454541</v>
      </c>
      <c r="D941" s="2">
        <v>32.121212121212103</v>
      </c>
      <c r="E941" s="2">
        <v>15</v>
      </c>
      <c r="F941" s="27">
        <v>0.30612244897959184</v>
      </c>
      <c r="G941" s="14">
        <v>10.303030303030299</v>
      </c>
      <c r="H941" s="2">
        <v>35</v>
      </c>
      <c r="I941" s="27">
        <v>0.39772727272727271</v>
      </c>
      <c r="J941" s="14">
        <v>27.878788</v>
      </c>
      <c r="K941" s="27">
        <v>-0.40677966101694918</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29</v>
      </c>
      <c r="C942" s="27">
        <v>0.32954545454545453</v>
      </c>
      <c r="D942" s="2">
        <v>16.363636363636299</v>
      </c>
      <c r="E942" s="2">
        <v>34</v>
      </c>
      <c r="F942" s="27">
        <v>0.69387755102040816</v>
      </c>
      <c r="G942" s="14">
        <v>27.272727272727199</v>
      </c>
      <c r="H942" s="2">
        <v>53</v>
      </c>
      <c r="I942" s="27">
        <v>0.60227272727272729</v>
      </c>
      <c r="J942" s="14">
        <v>51.515152</v>
      </c>
      <c r="K942" s="27">
        <v>0.82758620689655171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3" t="s">
        <v>1902</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row>
    <row r="945" spans="1:31" x14ac:dyDescent="0.3">
      <c r="B945" s="212" t="s">
        <v>1720</v>
      </c>
      <c r="C945" s="212"/>
      <c r="D945" s="212" t="s">
        <v>1721</v>
      </c>
      <c r="E945" s="212" t="s">
        <v>1720</v>
      </c>
      <c r="F945" s="212"/>
      <c r="G945" s="212" t="s">
        <v>1721</v>
      </c>
      <c r="H945" s="212" t="s">
        <v>1720</v>
      </c>
      <c r="I945" s="212"/>
      <c r="J945" s="212" t="s">
        <v>1721</v>
      </c>
      <c r="K945" t="s">
        <v>188</v>
      </c>
      <c r="L945" s="212" t="s">
        <v>1720</v>
      </c>
      <c r="M945" s="212"/>
      <c r="N945" s="212" t="s">
        <v>1721</v>
      </c>
      <c r="O945" s="212" t="s">
        <v>1720</v>
      </c>
      <c r="P945" s="212"/>
      <c r="Q945" s="212" t="s">
        <v>1721</v>
      </c>
      <c r="R945" s="212" t="s">
        <v>1720</v>
      </c>
      <c r="S945" s="212"/>
      <c r="T945" s="212" t="s">
        <v>1721</v>
      </c>
      <c r="U945" t="s">
        <v>188</v>
      </c>
      <c r="V945" s="212" t="s">
        <v>1720</v>
      </c>
      <c r="W945" s="212"/>
      <c r="X945" s="212" t="s">
        <v>1721</v>
      </c>
      <c r="Y945" s="212" t="s">
        <v>1720</v>
      </c>
      <c r="Z945" s="212"/>
      <c r="AA945" s="212" t="s">
        <v>1721</v>
      </c>
      <c r="AB945" s="212" t="s">
        <v>1720</v>
      </c>
      <c r="AC945" s="212"/>
      <c r="AD945" s="212" t="s">
        <v>1721</v>
      </c>
      <c r="AE945" t="s">
        <v>188</v>
      </c>
    </row>
    <row r="946" spans="1:31" x14ac:dyDescent="0.3">
      <c r="A946" t="s">
        <v>190</v>
      </c>
      <c r="B946" s="2">
        <v>69</v>
      </c>
      <c r="C946" s="27" t="s">
        <v>188</v>
      </c>
      <c r="D946" s="2">
        <v>23.636363636363601</v>
      </c>
      <c r="E946" s="2">
        <v>54</v>
      </c>
      <c r="F946" s="27" t="s">
        <v>188</v>
      </c>
      <c r="G946" s="14">
        <v>27.272727272727199</v>
      </c>
      <c r="H946" s="2">
        <v>78</v>
      </c>
      <c r="I946" s="27" t="s">
        <v>188</v>
      </c>
      <c r="J946" s="14">
        <v>33.939392099999999</v>
      </c>
      <c r="K946" s="27">
        <v>0.13043478260869565</v>
      </c>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44</v>
      </c>
      <c r="C947" s="27">
        <v>0.6376811594202898</v>
      </c>
      <c r="D947" s="2">
        <v>15.151515151515101</v>
      </c>
      <c r="E947" s="2">
        <v>18</v>
      </c>
      <c r="F947" s="27">
        <v>0.33333333333333331</v>
      </c>
      <c r="G947" s="14">
        <v>15.757575757575699</v>
      </c>
      <c r="H947" s="2">
        <v>58</v>
      </c>
      <c r="I947" s="27">
        <v>0.74358974358974361</v>
      </c>
      <c r="J947" s="14">
        <v>28.484848</v>
      </c>
      <c r="K947" s="27">
        <v>0.31818181818181818</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25</v>
      </c>
      <c r="C948" s="27">
        <v>0.36231884057971014</v>
      </c>
      <c r="D948" s="2">
        <v>22.424242424242401</v>
      </c>
      <c r="E948" s="2">
        <v>36</v>
      </c>
      <c r="F948" s="27">
        <v>0.66666666666666663</v>
      </c>
      <c r="G948" s="14">
        <v>22.424242424242401</v>
      </c>
      <c r="H948" s="2">
        <v>20</v>
      </c>
      <c r="I948" s="27">
        <v>0.25641025641025639</v>
      </c>
      <c r="J948" s="14">
        <v>15.757576</v>
      </c>
      <c r="K948" s="27">
        <v>-0.2</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3" t="s">
        <v>1903</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row>
    <row r="951" spans="1:31" x14ac:dyDescent="0.3">
      <c r="B951" s="212" t="s">
        <v>1720</v>
      </c>
      <c r="C951" s="212"/>
      <c r="D951" s="212" t="s">
        <v>1721</v>
      </c>
      <c r="E951" s="212" t="s">
        <v>1720</v>
      </c>
      <c r="F951" s="212"/>
      <c r="G951" s="212" t="s">
        <v>1721</v>
      </c>
      <c r="H951" s="212" t="s">
        <v>1720</v>
      </c>
      <c r="I951" s="212"/>
      <c r="J951" s="212" t="s">
        <v>1721</v>
      </c>
      <c r="K951" t="s">
        <v>188</v>
      </c>
      <c r="L951" s="212" t="s">
        <v>1720</v>
      </c>
      <c r="M951" s="212"/>
      <c r="N951" s="212" t="s">
        <v>1721</v>
      </c>
      <c r="O951" s="212" t="s">
        <v>1720</v>
      </c>
      <c r="P951" s="212"/>
      <c r="Q951" s="212" t="s">
        <v>1721</v>
      </c>
      <c r="R951" s="212" t="s">
        <v>1720</v>
      </c>
      <c r="S951" s="212"/>
      <c r="T951" s="212" t="s">
        <v>1721</v>
      </c>
      <c r="U951" t="s">
        <v>188</v>
      </c>
      <c r="V951" s="212" t="s">
        <v>1720</v>
      </c>
      <c r="W951" s="212"/>
      <c r="X951" s="212" t="s">
        <v>1721</v>
      </c>
      <c r="Y951" s="212" t="s">
        <v>1720</v>
      </c>
      <c r="Z951" s="212"/>
      <c r="AA951" s="212" t="s">
        <v>1721</v>
      </c>
      <c r="AB951" s="212" t="s">
        <v>1720</v>
      </c>
      <c r="AC951" s="212"/>
      <c r="AD951" s="212" t="s">
        <v>1721</v>
      </c>
      <c r="AE951" t="s">
        <v>188</v>
      </c>
    </row>
    <row r="952" spans="1:31" x14ac:dyDescent="0.3">
      <c r="A952" t="s">
        <v>190</v>
      </c>
      <c r="B952" s="2">
        <v>348</v>
      </c>
      <c r="C952" s="27" t="s">
        <v>188</v>
      </c>
      <c r="D952" s="2">
        <v>68.484848484848399</v>
      </c>
      <c r="E952" s="2">
        <v>247</v>
      </c>
      <c r="F952" s="27" t="s">
        <v>188</v>
      </c>
      <c r="G952" s="14">
        <v>46.060606060605998</v>
      </c>
      <c r="H952" s="2">
        <v>170</v>
      </c>
      <c r="I952" s="27" t="s">
        <v>188</v>
      </c>
      <c r="J952" s="14">
        <v>43.636364</v>
      </c>
      <c r="K952" s="27">
        <v>-0.5114942528735632</v>
      </c>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249</v>
      </c>
      <c r="C953" s="27">
        <v>0.71551724137931039</v>
      </c>
      <c r="D953" s="2">
        <v>51.515151515151501</v>
      </c>
      <c r="E953" s="2">
        <v>162</v>
      </c>
      <c r="F953" s="27">
        <v>0.65587044534412953</v>
      </c>
      <c r="G953" s="14">
        <v>37.5757575757575</v>
      </c>
      <c r="H953" s="2">
        <v>153</v>
      </c>
      <c r="I953" s="27">
        <v>0.9</v>
      </c>
      <c r="J953" s="14">
        <v>42.4242439</v>
      </c>
      <c r="K953" s="27">
        <v>-0.38554216867469882</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99</v>
      </c>
      <c r="C954" s="27">
        <v>0.28448275862068967</v>
      </c>
      <c r="D954" s="2">
        <v>38.181818181818102</v>
      </c>
      <c r="E954" s="2">
        <v>85</v>
      </c>
      <c r="F954" s="27">
        <v>0.34412955465587042</v>
      </c>
      <c r="G954" s="14">
        <v>38.181818181818102</v>
      </c>
      <c r="H954" s="2">
        <v>17</v>
      </c>
      <c r="I954" s="27">
        <v>0.1</v>
      </c>
      <c r="J954" s="14">
        <v>12.121212</v>
      </c>
      <c r="K954" s="27">
        <v>-0.82828282828282829</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3" t="s">
        <v>1904</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row>
    <row r="957" spans="1:31" x14ac:dyDescent="0.3">
      <c r="B957" s="212" t="s">
        <v>1720</v>
      </c>
      <c r="C957" s="212"/>
      <c r="D957" s="212" t="s">
        <v>1721</v>
      </c>
      <c r="E957" s="212" t="s">
        <v>1720</v>
      </c>
      <c r="F957" s="212"/>
      <c r="G957" s="212" t="s">
        <v>1721</v>
      </c>
      <c r="H957" s="212" t="s">
        <v>1720</v>
      </c>
      <c r="I957" s="212"/>
      <c r="J957" s="212" t="s">
        <v>1721</v>
      </c>
      <c r="K957" t="s">
        <v>188</v>
      </c>
      <c r="L957" s="212" t="s">
        <v>1720</v>
      </c>
      <c r="M957" s="212"/>
      <c r="N957" s="212" t="s">
        <v>1721</v>
      </c>
      <c r="O957" s="212" t="s">
        <v>1720</v>
      </c>
      <c r="P957" s="212"/>
      <c r="Q957" s="212" t="s">
        <v>1721</v>
      </c>
      <c r="R957" s="212" t="s">
        <v>1720</v>
      </c>
      <c r="S957" s="212"/>
      <c r="T957" s="212" t="s">
        <v>1721</v>
      </c>
      <c r="U957" t="s">
        <v>188</v>
      </c>
      <c r="V957" s="212" t="s">
        <v>1720</v>
      </c>
      <c r="W957" s="212"/>
      <c r="X957" s="212" t="s">
        <v>1721</v>
      </c>
      <c r="Y957" s="212" t="s">
        <v>1720</v>
      </c>
      <c r="Z957" s="212"/>
      <c r="AA957" s="212" t="s">
        <v>1721</v>
      </c>
      <c r="AB957" s="212" t="s">
        <v>1720</v>
      </c>
      <c r="AC957" s="212"/>
      <c r="AD957" s="212" t="s">
        <v>1721</v>
      </c>
      <c r="AE957" t="s">
        <v>188</v>
      </c>
    </row>
    <row r="958" spans="1:31" x14ac:dyDescent="0.3">
      <c r="A958" t="s">
        <v>190</v>
      </c>
      <c r="B958" s="2">
        <v>0</v>
      </c>
      <c r="C958" s="27" t="s">
        <v>188</v>
      </c>
      <c r="D958" s="2">
        <v>80</v>
      </c>
      <c r="E958" s="2">
        <v>19</v>
      </c>
      <c r="F958" s="27" t="s">
        <v>188</v>
      </c>
      <c r="G958" s="14">
        <v>18.181818181818102</v>
      </c>
      <c r="H958" s="2">
        <v>0</v>
      </c>
      <c r="I958" s="27" t="s">
        <v>188</v>
      </c>
      <c r="J958" s="14">
        <v>15.151515</v>
      </c>
      <c r="K958" s="27"/>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c r="D959" s="2">
        <v>80</v>
      </c>
      <c r="E959" s="2">
        <v>19</v>
      </c>
      <c r="F959" s="27">
        <v>1</v>
      </c>
      <c r="G959" s="14">
        <v>18.181818181818102</v>
      </c>
      <c r="H959" s="2">
        <v>0</v>
      </c>
      <c r="I959" s="27"/>
      <c r="J959" s="14">
        <v>15.151515</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0</v>
      </c>
      <c r="C960" s="27"/>
      <c r="D960" s="2">
        <v>80</v>
      </c>
      <c r="E960" s="2">
        <v>0</v>
      </c>
      <c r="F960" s="27">
        <v>0</v>
      </c>
      <c r="G960" s="14">
        <v>13.3333333333333</v>
      </c>
      <c r="H960" s="2">
        <v>0</v>
      </c>
      <c r="I960" s="27"/>
      <c r="J960" s="14">
        <v>15.151515</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3" t="s">
        <v>1905</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row>
    <row r="963" spans="1:31" x14ac:dyDescent="0.3">
      <c r="B963" s="212" t="s">
        <v>1720</v>
      </c>
      <c r="C963" s="212"/>
      <c r="D963" s="212" t="s">
        <v>1721</v>
      </c>
      <c r="E963" s="212" t="s">
        <v>1720</v>
      </c>
      <c r="F963" s="212"/>
      <c r="G963" s="212" t="s">
        <v>1721</v>
      </c>
      <c r="H963" s="212" t="s">
        <v>1720</v>
      </c>
      <c r="I963" s="212"/>
      <c r="J963" s="212" t="s">
        <v>1721</v>
      </c>
      <c r="K963" t="s">
        <v>188</v>
      </c>
      <c r="L963" s="212" t="s">
        <v>1720</v>
      </c>
      <c r="M963" s="212"/>
      <c r="N963" s="212" t="s">
        <v>1721</v>
      </c>
      <c r="O963" s="212" t="s">
        <v>1720</v>
      </c>
      <c r="P963" s="212"/>
      <c r="Q963" s="212" t="s">
        <v>1721</v>
      </c>
      <c r="R963" s="212" t="s">
        <v>1720</v>
      </c>
      <c r="S963" s="212"/>
      <c r="T963" s="212" t="s">
        <v>1721</v>
      </c>
      <c r="U963" t="s">
        <v>188</v>
      </c>
      <c r="V963" s="212" t="s">
        <v>1720</v>
      </c>
      <c r="W963" s="212"/>
      <c r="X963" s="212" t="s">
        <v>1721</v>
      </c>
      <c r="Y963" s="212" t="s">
        <v>1720</v>
      </c>
      <c r="Z963" s="212"/>
      <c r="AA963" s="212" t="s">
        <v>1721</v>
      </c>
      <c r="AB963" s="212" t="s">
        <v>1720</v>
      </c>
      <c r="AC963" s="212"/>
      <c r="AD963" s="212" t="s">
        <v>1721</v>
      </c>
      <c r="AE963" t="s">
        <v>188</v>
      </c>
    </row>
    <row r="964" spans="1:31" x14ac:dyDescent="0.3">
      <c r="A964" t="s">
        <v>190</v>
      </c>
      <c r="B964" s="2">
        <v>1711</v>
      </c>
      <c r="C964" s="27" t="s">
        <v>188</v>
      </c>
      <c r="D964" s="2">
        <v>141.21212121212099</v>
      </c>
      <c r="E964" s="2">
        <v>1334</v>
      </c>
      <c r="F964" s="27" t="s">
        <v>188</v>
      </c>
      <c r="G964" s="14">
        <v>115.151515151515</v>
      </c>
      <c r="H964" s="2">
        <v>974</v>
      </c>
      <c r="I964" s="27" t="s">
        <v>188</v>
      </c>
      <c r="J964" s="14">
        <v>163.03030000000001</v>
      </c>
      <c r="K964" s="27">
        <v>-0.43074225599064875</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955</v>
      </c>
      <c r="C965" s="27">
        <v>0.55815312682641727</v>
      </c>
      <c r="D965" s="2">
        <v>99.393939393939405</v>
      </c>
      <c r="E965" s="2">
        <v>733</v>
      </c>
      <c r="F965" s="27">
        <v>0.54947526236881561</v>
      </c>
      <c r="G965" s="14">
        <v>93.939393939393895</v>
      </c>
      <c r="H965" s="2">
        <v>432</v>
      </c>
      <c r="I965" s="27">
        <v>0.44353182751540043</v>
      </c>
      <c r="J965" s="14">
        <v>94.545455899999993</v>
      </c>
      <c r="K965" s="27">
        <v>-0.54764397905759166</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756</v>
      </c>
      <c r="C966" s="27">
        <v>0.44184687317358268</v>
      </c>
      <c r="D966" s="2">
        <v>103.636363636363</v>
      </c>
      <c r="E966" s="2">
        <v>601</v>
      </c>
      <c r="F966" s="27">
        <v>0.45052473763118439</v>
      </c>
      <c r="G966" s="14">
        <v>86.6666666666666</v>
      </c>
      <c r="H966" s="2">
        <v>542</v>
      </c>
      <c r="I966" s="27">
        <v>0.55646817248459957</v>
      </c>
      <c r="J966" s="14">
        <v>163.636368</v>
      </c>
      <c r="K966" s="27">
        <v>-0.28306878306878308</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3" t="s">
        <v>1906</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row>
    <row r="969" spans="1:31" x14ac:dyDescent="0.3">
      <c r="B969" s="212" t="s">
        <v>1720</v>
      </c>
      <c r="C969" s="212"/>
      <c r="D969" s="212" t="s">
        <v>1721</v>
      </c>
      <c r="E969" s="212" t="s">
        <v>1720</v>
      </c>
      <c r="F969" s="212"/>
      <c r="G969" s="212" t="s">
        <v>1721</v>
      </c>
      <c r="H969" s="212" t="s">
        <v>1720</v>
      </c>
      <c r="I969" s="212"/>
      <c r="J969" s="212" t="s">
        <v>1721</v>
      </c>
      <c r="K969" t="s">
        <v>188</v>
      </c>
      <c r="L969" s="212" t="s">
        <v>1720</v>
      </c>
      <c r="M969" s="212"/>
      <c r="N969" s="212" t="s">
        <v>1721</v>
      </c>
      <c r="O969" s="212" t="s">
        <v>1720</v>
      </c>
      <c r="P969" s="212"/>
      <c r="Q969" s="212" t="s">
        <v>1721</v>
      </c>
      <c r="R969" s="212" t="s">
        <v>1720</v>
      </c>
      <c r="S969" s="212"/>
      <c r="T969" s="212" t="s">
        <v>1721</v>
      </c>
      <c r="U969" t="s">
        <v>188</v>
      </c>
      <c r="V969" s="212" t="s">
        <v>1720</v>
      </c>
      <c r="W969" s="212"/>
      <c r="X969" s="212" t="s">
        <v>1721</v>
      </c>
      <c r="Y969" s="212" t="s">
        <v>1720</v>
      </c>
      <c r="Z969" s="212"/>
      <c r="AA969" s="212" t="s">
        <v>1721</v>
      </c>
      <c r="AB969" s="212" t="s">
        <v>1720</v>
      </c>
      <c r="AC969" s="212"/>
      <c r="AD969" s="212" t="s">
        <v>1721</v>
      </c>
      <c r="AE969" t="s">
        <v>188</v>
      </c>
    </row>
    <row r="970" spans="1:31" x14ac:dyDescent="0.3">
      <c r="A970" t="s">
        <v>190</v>
      </c>
      <c r="B970" s="2">
        <v>132</v>
      </c>
      <c r="C970" s="27" t="s">
        <v>188</v>
      </c>
      <c r="D970" s="2">
        <v>45.454545454545404</v>
      </c>
      <c r="E970" s="2">
        <v>274</v>
      </c>
      <c r="F970" s="27" t="s">
        <v>188</v>
      </c>
      <c r="G970" s="14">
        <v>65.454545454545396</v>
      </c>
      <c r="H970" s="2">
        <v>362</v>
      </c>
      <c r="I970" s="27" t="s">
        <v>188</v>
      </c>
      <c r="J970" s="14">
        <v>101.818184</v>
      </c>
      <c r="K970" s="27">
        <v>1.7424242424242424</v>
      </c>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65</v>
      </c>
      <c r="C971" s="27">
        <v>0.49242424242424243</v>
      </c>
      <c r="D971" s="2">
        <v>27.272727272727199</v>
      </c>
      <c r="E971" s="2">
        <v>128</v>
      </c>
      <c r="F971" s="27">
        <v>0.46715328467153283</v>
      </c>
      <c r="G971" s="14">
        <v>37.5757575757575</v>
      </c>
      <c r="H971" s="2">
        <v>204</v>
      </c>
      <c r="I971" s="27">
        <v>0.56353591160220995</v>
      </c>
      <c r="J971" s="14">
        <v>63.030304000000001</v>
      </c>
      <c r="K971" s="27">
        <v>2.1384615384615384</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67</v>
      </c>
      <c r="C972" s="27">
        <v>0.50757575757575757</v>
      </c>
      <c r="D972" s="2">
        <v>36.363636363636303</v>
      </c>
      <c r="E972" s="2">
        <v>146</v>
      </c>
      <c r="F972" s="27">
        <v>0.53284671532846717</v>
      </c>
      <c r="G972" s="14">
        <v>51.515151515151501</v>
      </c>
      <c r="H972" s="2">
        <v>158</v>
      </c>
      <c r="I972" s="27">
        <v>0.43646408839779005</v>
      </c>
      <c r="J972" s="14">
        <v>75.151510000000002</v>
      </c>
      <c r="K972" s="27">
        <v>1.3582089552238805</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3" t="s">
        <v>1907</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row>
    <row r="975" spans="1:31" x14ac:dyDescent="0.3">
      <c r="B975" s="212" t="s">
        <v>1720</v>
      </c>
      <c r="C975" s="212"/>
      <c r="D975" s="212" t="s">
        <v>1721</v>
      </c>
      <c r="E975" s="212" t="s">
        <v>1720</v>
      </c>
      <c r="F975" s="212"/>
      <c r="G975" s="212" t="s">
        <v>1721</v>
      </c>
      <c r="H975" s="212" t="s">
        <v>1720</v>
      </c>
      <c r="I975" s="212"/>
      <c r="J975" s="212" t="s">
        <v>1721</v>
      </c>
      <c r="K975" t="s">
        <v>188</v>
      </c>
      <c r="L975" s="212" t="s">
        <v>1720</v>
      </c>
      <c r="M975" s="212"/>
      <c r="N975" s="212" t="s">
        <v>1721</v>
      </c>
      <c r="O975" s="212" t="s">
        <v>1720</v>
      </c>
      <c r="P975" s="212"/>
      <c r="Q975" s="212" t="s">
        <v>1721</v>
      </c>
      <c r="R975" s="212" t="s">
        <v>1720</v>
      </c>
      <c r="S975" s="212"/>
      <c r="T975" s="212" t="s">
        <v>1721</v>
      </c>
      <c r="U975" t="s">
        <v>188</v>
      </c>
      <c r="V975" s="212" t="s">
        <v>1720</v>
      </c>
      <c r="W975" s="212"/>
      <c r="X975" s="212" t="s">
        <v>1721</v>
      </c>
      <c r="Y975" s="212" t="s">
        <v>1720</v>
      </c>
      <c r="Z975" s="212"/>
      <c r="AA975" s="212" t="s">
        <v>1721</v>
      </c>
      <c r="AB975" s="212" t="s">
        <v>1720</v>
      </c>
      <c r="AC975" s="212"/>
      <c r="AD975" s="212" t="s">
        <v>1721</v>
      </c>
      <c r="AE975" t="s">
        <v>188</v>
      </c>
    </row>
    <row r="976" spans="1:31" x14ac:dyDescent="0.3">
      <c r="A976" t="s">
        <v>190</v>
      </c>
      <c r="B976" s="2">
        <v>1480</v>
      </c>
      <c r="C976" s="27" t="s">
        <v>188</v>
      </c>
      <c r="D976" s="2">
        <v>93.939393939393895</v>
      </c>
      <c r="E976" s="2">
        <v>1398</v>
      </c>
      <c r="F976" s="27" t="s">
        <v>188</v>
      </c>
      <c r="G976" s="14">
        <v>110.30303030303</v>
      </c>
      <c r="H976" s="2">
        <v>1087</v>
      </c>
      <c r="I976" s="27" t="s">
        <v>188</v>
      </c>
      <c r="J976" s="14">
        <v>130.909088</v>
      </c>
      <c r="K976" s="27">
        <v>-0.26554054054054055</v>
      </c>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1177</v>
      </c>
      <c r="C977" s="27">
        <v>0.79527027027027031</v>
      </c>
      <c r="D977" s="2">
        <v>91.515151515151501</v>
      </c>
      <c r="E977" s="2">
        <v>1095</v>
      </c>
      <c r="F977" s="27">
        <v>0.78326180257510725</v>
      </c>
      <c r="G977" s="14">
        <v>97.575757575757606</v>
      </c>
      <c r="H977" s="2">
        <v>902</v>
      </c>
      <c r="I977" s="27">
        <v>0.82980680772769089</v>
      </c>
      <c r="J977" s="14">
        <v>122.42424</v>
      </c>
      <c r="K977" s="27">
        <v>-0.23364485981308411</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303</v>
      </c>
      <c r="C978" s="27">
        <v>0.20472972972972972</v>
      </c>
      <c r="D978" s="2">
        <v>60</v>
      </c>
      <c r="E978" s="2">
        <v>303</v>
      </c>
      <c r="F978" s="27">
        <v>0.2167381974248927</v>
      </c>
      <c r="G978" s="14">
        <v>58.181818181818201</v>
      </c>
      <c r="H978" s="2">
        <v>185</v>
      </c>
      <c r="I978" s="27">
        <v>0.17019319227230911</v>
      </c>
      <c r="J978" s="14">
        <v>47.878788</v>
      </c>
      <c r="K978" s="27">
        <v>-0.38943894389438943</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3" t="s">
        <v>1908</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row>
    <row r="981" spans="1:31" x14ac:dyDescent="0.3">
      <c r="B981" s="212" t="s">
        <v>1720</v>
      </c>
      <c r="C981" s="212"/>
      <c r="D981" s="212" t="s">
        <v>1721</v>
      </c>
      <c r="E981" s="212" t="s">
        <v>1720</v>
      </c>
      <c r="F981" s="212"/>
      <c r="G981" s="212" t="s">
        <v>1721</v>
      </c>
      <c r="H981" s="212" t="s">
        <v>1720</v>
      </c>
      <c r="I981" s="212"/>
      <c r="J981" s="212" t="s">
        <v>1721</v>
      </c>
      <c r="K981" t="s">
        <v>188</v>
      </c>
      <c r="L981" s="212" t="s">
        <v>1720</v>
      </c>
      <c r="M981" s="212"/>
      <c r="N981" s="212" t="s">
        <v>1721</v>
      </c>
      <c r="O981" s="212" t="s">
        <v>1720</v>
      </c>
      <c r="P981" s="212"/>
      <c r="Q981" s="212" t="s">
        <v>1721</v>
      </c>
      <c r="R981" s="212" t="s">
        <v>1720</v>
      </c>
      <c r="S981" s="212"/>
      <c r="T981" s="212" t="s">
        <v>1721</v>
      </c>
      <c r="U981" t="s">
        <v>188</v>
      </c>
      <c r="V981" s="212" t="s">
        <v>1720</v>
      </c>
      <c r="W981" s="212"/>
      <c r="X981" s="212" t="s">
        <v>1721</v>
      </c>
      <c r="Y981" s="212" t="s">
        <v>1720</v>
      </c>
      <c r="Z981" s="212"/>
      <c r="AA981" s="212" t="s">
        <v>1721</v>
      </c>
      <c r="AB981" s="212" t="s">
        <v>1720</v>
      </c>
      <c r="AC981" s="212"/>
      <c r="AD981" s="212" t="s">
        <v>1721</v>
      </c>
      <c r="AE981" t="s">
        <v>188</v>
      </c>
    </row>
    <row r="982" spans="1:31" x14ac:dyDescent="0.3">
      <c r="A982" t="s">
        <v>190</v>
      </c>
      <c r="B982" s="2">
        <v>4194</v>
      </c>
      <c r="C982" s="27" t="s">
        <v>188</v>
      </c>
      <c r="D982" s="2">
        <v>140</v>
      </c>
      <c r="E982" s="2">
        <v>4806</v>
      </c>
      <c r="F982" s="27" t="s">
        <v>188</v>
      </c>
      <c r="G982" s="14">
        <v>118.787878787878</v>
      </c>
      <c r="H982" s="2">
        <v>5689</v>
      </c>
      <c r="I982" s="27" t="s">
        <v>188</v>
      </c>
      <c r="J982" s="14">
        <v>249.69697600000001</v>
      </c>
      <c r="K982" s="27">
        <v>0.35646161182641867</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2307</v>
      </c>
      <c r="C983" s="27">
        <v>0.55007153075822601</v>
      </c>
      <c r="D983" s="2">
        <v>130.30303030303</v>
      </c>
      <c r="E983" s="2">
        <v>2556</v>
      </c>
      <c r="F983" s="27">
        <v>0.53183520599250933</v>
      </c>
      <c r="G983" s="14">
        <v>177.575757575757</v>
      </c>
      <c r="H983" s="2">
        <v>2746</v>
      </c>
      <c r="I983" s="27">
        <v>0.48268588504130777</v>
      </c>
      <c r="J983" s="14">
        <v>280</v>
      </c>
      <c r="K983" s="27">
        <v>0.19029042045947117</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1887</v>
      </c>
      <c r="C984" s="27">
        <v>0.44992846924177399</v>
      </c>
      <c r="D984" s="2">
        <v>120.60606060606</v>
      </c>
      <c r="E984" s="2">
        <v>2250</v>
      </c>
      <c r="F984" s="27">
        <v>0.46816479400749061</v>
      </c>
      <c r="G984" s="14">
        <v>160</v>
      </c>
      <c r="H984" s="2">
        <v>2943</v>
      </c>
      <c r="I984" s="27">
        <v>0.51731411495869217</v>
      </c>
      <c r="J984" s="14">
        <v>284.84848</v>
      </c>
      <c r="K984" s="27">
        <v>0.55961844197138311</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3" t="s">
        <v>1909</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row>
    <row r="987" spans="1:31" x14ac:dyDescent="0.3">
      <c r="B987" s="212" t="s">
        <v>1720</v>
      </c>
      <c r="C987" s="212"/>
      <c r="D987" s="212" t="s">
        <v>1721</v>
      </c>
      <c r="E987" s="212" t="s">
        <v>1720</v>
      </c>
      <c r="F987" s="212"/>
      <c r="G987" s="212" t="s">
        <v>1721</v>
      </c>
      <c r="H987" s="212" t="s">
        <v>1720</v>
      </c>
      <c r="I987" s="212"/>
      <c r="J987" s="212" t="s">
        <v>1721</v>
      </c>
      <c r="K987" t="s">
        <v>188</v>
      </c>
      <c r="L987" s="212" t="s">
        <v>1720</v>
      </c>
      <c r="M987" s="212"/>
      <c r="N987" s="212" t="s">
        <v>1721</v>
      </c>
      <c r="O987" s="212" t="s">
        <v>1720</v>
      </c>
      <c r="P987" s="212"/>
      <c r="Q987" s="212" t="s">
        <v>1721</v>
      </c>
      <c r="R987" s="212" t="s">
        <v>1720</v>
      </c>
      <c r="S987" s="212"/>
      <c r="T987" s="212" t="s">
        <v>1721</v>
      </c>
      <c r="U987" t="s">
        <v>188</v>
      </c>
      <c r="V987" s="212" t="s">
        <v>1720</v>
      </c>
      <c r="W987" s="212"/>
      <c r="X987" s="212" t="s">
        <v>1721</v>
      </c>
      <c r="Y987" s="212" t="s">
        <v>1720</v>
      </c>
      <c r="Z987" s="212"/>
      <c r="AA987" s="212" t="s">
        <v>1721</v>
      </c>
      <c r="AB987" s="212" t="s">
        <v>1720</v>
      </c>
      <c r="AC987" s="212"/>
      <c r="AD987" s="212" t="s">
        <v>1721</v>
      </c>
      <c r="AE987" t="s">
        <v>188</v>
      </c>
    </row>
    <row r="988" spans="1:31" x14ac:dyDescent="0.3">
      <c r="A988" t="s">
        <v>190</v>
      </c>
      <c r="B988" s="2">
        <v>356</v>
      </c>
      <c r="C988" s="27" t="s">
        <v>188</v>
      </c>
      <c r="D988" s="2">
        <v>66.6666666666666</v>
      </c>
      <c r="E988" s="2">
        <v>326</v>
      </c>
      <c r="F988" s="27" t="s">
        <v>188</v>
      </c>
      <c r="G988" s="14">
        <v>68.484848484848399</v>
      </c>
      <c r="H988" s="2">
        <v>448</v>
      </c>
      <c r="I988" s="27" t="s">
        <v>188</v>
      </c>
      <c r="J988" s="14">
        <v>110.909088</v>
      </c>
      <c r="K988" s="27">
        <v>0.25842696629213485</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62</v>
      </c>
      <c r="C989" s="27">
        <v>0.17415730337078653</v>
      </c>
      <c r="D989" s="2">
        <v>32.121212121212103</v>
      </c>
      <c r="E989" s="2">
        <v>26</v>
      </c>
      <c r="F989" s="27">
        <v>7.9754601226993863E-2</v>
      </c>
      <c r="G989" s="14">
        <v>26.060606060605998</v>
      </c>
      <c r="H989" s="2">
        <v>98</v>
      </c>
      <c r="I989" s="27">
        <v>0.21875</v>
      </c>
      <c r="J989" s="14">
        <v>52.727271999999999</v>
      </c>
      <c r="K989" s="27">
        <v>0.58064516129032262</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0</v>
      </c>
      <c r="C990" s="27">
        <v>0</v>
      </c>
      <c r="D990" s="2">
        <v>80</v>
      </c>
      <c r="E990" s="2">
        <v>8</v>
      </c>
      <c r="F990" s="27">
        <v>2.4539877300613498E-2</v>
      </c>
      <c r="G990" s="14">
        <v>7.2727272727272698</v>
      </c>
      <c r="H990" s="2">
        <v>0</v>
      </c>
      <c r="I990" s="27">
        <v>0</v>
      </c>
      <c r="J990" s="14">
        <v>15.151515</v>
      </c>
      <c r="K990" s="27"/>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94</v>
      </c>
      <c r="C991" s="27">
        <v>0.2640449438202247</v>
      </c>
      <c r="D991" s="2">
        <v>46.060606060605998</v>
      </c>
      <c r="E991" s="2">
        <v>122</v>
      </c>
      <c r="F991" s="27">
        <v>0.37423312883435583</v>
      </c>
      <c r="G991" s="14">
        <v>55.757575757575701</v>
      </c>
      <c r="H991" s="2">
        <v>55</v>
      </c>
      <c r="I991" s="27">
        <v>0.12276785714285714</v>
      </c>
      <c r="J991" s="14">
        <v>38.181820000000002</v>
      </c>
      <c r="K991" s="27">
        <v>-0.41489361702127658</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8</v>
      </c>
      <c r="C992" s="27">
        <v>2.247191011235955E-2</v>
      </c>
      <c r="D992" s="2">
        <v>7.2727272727272698</v>
      </c>
      <c r="E992" s="2">
        <v>33</v>
      </c>
      <c r="F992" s="27">
        <v>0.10122699386503067</v>
      </c>
      <c r="G992" s="14">
        <v>31.515151515151501</v>
      </c>
      <c r="H992" s="2">
        <v>41</v>
      </c>
      <c r="I992" s="27">
        <v>9.1517857142857137E-2</v>
      </c>
      <c r="J992" s="14">
        <v>26.666665999999999</v>
      </c>
      <c r="K992" s="27">
        <v>4.125</v>
      </c>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25</v>
      </c>
      <c r="C993" s="27">
        <v>7.02247191011236E-2</v>
      </c>
      <c r="D993" s="2">
        <v>17.5757575757575</v>
      </c>
      <c r="E993" s="2">
        <v>28</v>
      </c>
      <c r="F993" s="27">
        <v>8.5889570552147243E-2</v>
      </c>
      <c r="G993" s="14">
        <v>20.606060606060598</v>
      </c>
      <c r="H993" s="2">
        <v>0</v>
      </c>
      <c r="I993" s="27">
        <v>0</v>
      </c>
      <c r="J993" s="14">
        <v>15.151515</v>
      </c>
      <c r="K993" s="27">
        <v>-1</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0</v>
      </c>
      <c r="C994" s="27">
        <v>0</v>
      </c>
      <c r="D994" s="2">
        <v>80</v>
      </c>
      <c r="E994" s="2">
        <v>0</v>
      </c>
      <c r="F994" s="27">
        <v>0</v>
      </c>
      <c r="G994" s="14">
        <v>13.3333333333333</v>
      </c>
      <c r="H994" s="2">
        <v>0</v>
      </c>
      <c r="I994" s="27">
        <v>0</v>
      </c>
      <c r="J994" s="14">
        <v>15.151515</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167</v>
      </c>
      <c r="C995" s="27">
        <v>0.4691011235955056</v>
      </c>
      <c r="D995" s="2">
        <v>49.696969696969703</v>
      </c>
      <c r="E995" s="2">
        <v>109</v>
      </c>
      <c r="F995" s="27">
        <v>0.33435582822085891</v>
      </c>
      <c r="G995" s="14">
        <v>47.878787878787797</v>
      </c>
      <c r="H995" s="2">
        <v>254</v>
      </c>
      <c r="I995" s="27">
        <v>0.5669642857142857</v>
      </c>
      <c r="J995" s="14">
        <v>79.393936199999999</v>
      </c>
      <c r="K995" s="27">
        <v>0.52095808383233533</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3" t="s">
        <v>1917</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row>
    <row r="998" spans="1:31" x14ac:dyDescent="0.3">
      <c r="B998" s="212" t="s">
        <v>1720</v>
      </c>
      <c r="C998" s="212"/>
      <c r="D998" s="212" t="s">
        <v>1721</v>
      </c>
      <c r="E998" s="212" t="s">
        <v>1720</v>
      </c>
      <c r="F998" s="212"/>
      <c r="G998" s="212" t="s">
        <v>1721</v>
      </c>
      <c r="H998" s="212" t="s">
        <v>1720</v>
      </c>
      <c r="I998" s="212"/>
      <c r="J998" s="212" t="s">
        <v>1721</v>
      </c>
      <c r="K998" t="s">
        <v>188</v>
      </c>
      <c r="L998" s="212" t="s">
        <v>1720</v>
      </c>
      <c r="M998" s="212"/>
      <c r="N998" s="212" t="s">
        <v>1721</v>
      </c>
      <c r="O998" s="212" t="s">
        <v>1720</v>
      </c>
      <c r="P998" s="212"/>
      <c r="Q998" s="212" t="s">
        <v>1721</v>
      </c>
      <c r="R998" s="212" t="s">
        <v>1720</v>
      </c>
      <c r="S998" s="212"/>
      <c r="T998" s="212" t="s">
        <v>1721</v>
      </c>
      <c r="U998" t="s">
        <v>188</v>
      </c>
      <c r="V998" s="212" t="s">
        <v>1720</v>
      </c>
      <c r="W998" s="212"/>
      <c r="X998" s="212" t="s">
        <v>1721</v>
      </c>
      <c r="Y998" s="212" t="s">
        <v>1720</v>
      </c>
      <c r="Z998" s="212"/>
      <c r="AA998" s="212" t="s">
        <v>1721</v>
      </c>
      <c r="AB998" s="212" t="s">
        <v>1720</v>
      </c>
      <c r="AC998" s="212"/>
      <c r="AD998" s="212" t="s">
        <v>1721</v>
      </c>
      <c r="AE998" t="s">
        <v>188</v>
      </c>
    </row>
    <row r="999" spans="1:31" x14ac:dyDescent="0.3">
      <c r="A999" t="s">
        <v>190</v>
      </c>
      <c r="B999" s="2">
        <v>6173</v>
      </c>
      <c r="C999" s="27" t="s">
        <v>188</v>
      </c>
      <c r="D999" s="2">
        <v>146.666666666666</v>
      </c>
      <c r="E999" s="2">
        <v>6658</v>
      </c>
      <c r="F999" s="27" t="s">
        <v>188</v>
      </c>
      <c r="G999" s="14">
        <v>129.69696969696901</v>
      </c>
      <c r="H999" s="2">
        <v>7225</v>
      </c>
      <c r="I999" s="27" t="s">
        <v>188</v>
      </c>
      <c r="J999" s="14">
        <v>275.75756799999999</v>
      </c>
      <c r="K999" s="27">
        <v>0.17041956909120362</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3845</v>
      </c>
      <c r="C1000" s="27">
        <v>0.62287380528106273</v>
      </c>
      <c r="D1000" s="2">
        <v>155.15151515151501</v>
      </c>
      <c r="E1000" s="2">
        <v>3863</v>
      </c>
      <c r="F1000" s="27">
        <v>0.58020426554520876</v>
      </c>
      <c r="G1000" s="14">
        <v>197.575757575757</v>
      </c>
      <c r="H1000" s="2">
        <v>3970</v>
      </c>
      <c r="I1000" s="27">
        <v>0.54948096885813147</v>
      </c>
      <c r="J1000" s="14">
        <v>326.06060000000002</v>
      </c>
      <c r="K1000" s="27">
        <v>3.2509752925877766E-2</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36</v>
      </c>
      <c r="C1001" s="27">
        <v>5.8318483719423291E-3</v>
      </c>
      <c r="D1001" s="2">
        <v>22.424242424242401</v>
      </c>
      <c r="E1001" s="2">
        <v>95</v>
      </c>
      <c r="F1001" s="27">
        <v>1.4268549113848002E-2</v>
      </c>
      <c r="G1001" s="14">
        <v>50.303030303030297</v>
      </c>
      <c r="H1001" s="2">
        <v>137</v>
      </c>
      <c r="I1001" s="27">
        <v>1.8961937716262974E-2</v>
      </c>
      <c r="J1001" s="14">
        <v>89.696969999999993</v>
      </c>
      <c r="K1001" s="27">
        <v>2.8055555555555554</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576</v>
      </c>
      <c r="C1002" s="27">
        <v>9.3309573951077265E-2</v>
      </c>
      <c r="D1002" s="2">
        <v>95.757575757575694</v>
      </c>
      <c r="E1002" s="2">
        <v>381</v>
      </c>
      <c r="F1002" s="27">
        <v>5.7224391709221986E-2</v>
      </c>
      <c r="G1002" s="14">
        <v>81.818181818181799</v>
      </c>
      <c r="H1002" s="2">
        <v>337</v>
      </c>
      <c r="I1002" s="27">
        <v>4.6643598615916958E-2</v>
      </c>
      <c r="J1002" s="14">
        <v>140</v>
      </c>
      <c r="K1002" s="27">
        <v>-0.41493055555555558</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769</v>
      </c>
      <c r="C1003" s="27">
        <v>0.12457476105621254</v>
      </c>
      <c r="D1003" s="2">
        <v>82.424242424242394</v>
      </c>
      <c r="E1003" s="2">
        <v>742</v>
      </c>
      <c r="F1003" s="27">
        <v>0.1114448783418444</v>
      </c>
      <c r="G1003" s="14">
        <v>103.636363636363</v>
      </c>
      <c r="H1003" s="2">
        <v>691</v>
      </c>
      <c r="I1003" s="27">
        <v>9.5640138408304501E-2</v>
      </c>
      <c r="J1003" s="14">
        <v>112.121216</v>
      </c>
      <c r="K1003" s="27">
        <v>-0.10143042912873862</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619</v>
      </c>
      <c r="C1004" s="27">
        <v>0.10027539283978616</v>
      </c>
      <c r="D1004" s="2">
        <v>70.303030303030297</v>
      </c>
      <c r="E1004" s="2">
        <v>713</v>
      </c>
      <c r="F1004" s="27">
        <v>0.107089215980775</v>
      </c>
      <c r="G1004" s="14">
        <v>101.212121212121</v>
      </c>
      <c r="H1004" s="2">
        <v>834</v>
      </c>
      <c r="I1004" s="27">
        <v>0.11543252595155709</v>
      </c>
      <c r="J1004" s="14">
        <v>130.30302399999999</v>
      </c>
      <c r="K1004" s="27">
        <v>0.34733441033925688</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449</v>
      </c>
      <c r="C1005" s="27">
        <v>7.2736108861169615E-2</v>
      </c>
      <c r="D1005" s="2">
        <v>76.363636363636303</v>
      </c>
      <c r="E1005" s="2">
        <v>487</v>
      </c>
      <c r="F1005" s="27">
        <v>7.3145088615199763E-2</v>
      </c>
      <c r="G1005" s="14">
        <v>73.3333333333333</v>
      </c>
      <c r="H1005" s="2">
        <v>380</v>
      </c>
      <c r="I1005" s="27">
        <v>5.2595155709342561E-2</v>
      </c>
      <c r="J1005" s="14">
        <v>94.545455899999993</v>
      </c>
      <c r="K1005" s="27">
        <v>-0.15367483296213807</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381</v>
      </c>
      <c r="C1006" s="27">
        <v>6.1720395269722984E-2</v>
      </c>
      <c r="D1006" s="2">
        <v>72.727272727272705</v>
      </c>
      <c r="E1006" s="2">
        <v>419</v>
      </c>
      <c r="F1006" s="27">
        <v>6.2931811354761183E-2</v>
      </c>
      <c r="G1006" s="14">
        <v>69.090909090909093</v>
      </c>
      <c r="H1006" s="2">
        <v>413</v>
      </c>
      <c r="I1006" s="27">
        <v>5.7162629757785466E-2</v>
      </c>
      <c r="J1006" s="14">
        <v>91.515150000000006</v>
      </c>
      <c r="K1006" s="27">
        <v>8.3989501312335957E-2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597</v>
      </c>
      <c r="C1007" s="27">
        <v>9.6711485501376968E-2</v>
      </c>
      <c r="D1007" s="2">
        <v>70.303030303030297</v>
      </c>
      <c r="E1007" s="2">
        <v>610</v>
      </c>
      <c r="F1007" s="27">
        <v>9.1619104836287171E-2</v>
      </c>
      <c r="G1007" s="14">
        <v>88.484848484848399</v>
      </c>
      <c r="H1007" s="2">
        <v>644</v>
      </c>
      <c r="I1007" s="27">
        <v>8.913494809688581E-2</v>
      </c>
      <c r="J1007" s="14">
        <v>110.909088</v>
      </c>
      <c r="K1007" s="27">
        <v>7.8726968174204354E-2</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311</v>
      </c>
      <c r="C1008" s="27">
        <v>5.0380690102057347E-2</v>
      </c>
      <c r="D1008" s="2">
        <v>54.545454545454497</v>
      </c>
      <c r="E1008" s="2">
        <v>352</v>
      </c>
      <c r="F1008" s="27">
        <v>5.28687293481526E-2</v>
      </c>
      <c r="G1008" s="14">
        <v>65.454545454545396</v>
      </c>
      <c r="H1008" s="2">
        <v>351</v>
      </c>
      <c r="I1008" s="27">
        <v>4.8581314878892737E-2</v>
      </c>
      <c r="J1008" s="14">
        <v>80.606063800000001</v>
      </c>
      <c r="K1008" s="27">
        <v>0.12861736334405144</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107</v>
      </c>
      <c r="C1009" s="27">
        <v>1.7333549327717478E-2</v>
      </c>
      <c r="D1009" s="2">
        <v>28.484848484848399</v>
      </c>
      <c r="E1009" s="2">
        <v>64</v>
      </c>
      <c r="F1009" s="27">
        <v>9.6124962451186544E-3</v>
      </c>
      <c r="G1009" s="14">
        <v>23.636363636363601</v>
      </c>
      <c r="H1009" s="2">
        <v>183</v>
      </c>
      <c r="I1009" s="27">
        <v>2.5328719723183391E-2</v>
      </c>
      <c r="J1009" s="14">
        <v>59.393940000000001</v>
      </c>
      <c r="K1009" s="27">
        <v>0.71028037383177567</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2328</v>
      </c>
      <c r="C1010" s="27">
        <v>0.37712619471893732</v>
      </c>
      <c r="D1010" s="2">
        <v>140.60606060606</v>
      </c>
      <c r="E1010" s="2">
        <v>2795</v>
      </c>
      <c r="F1010" s="27">
        <v>0.41979573445479124</v>
      </c>
      <c r="G1010" s="14">
        <v>169.09090909090901</v>
      </c>
      <c r="H1010" s="2">
        <v>3255</v>
      </c>
      <c r="I1010" s="27">
        <v>0.45051903114186853</v>
      </c>
      <c r="J1010" s="14">
        <v>292.121216</v>
      </c>
      <c r="K1010" s="27">
        <v>0.39819587628865977</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265</v>
      </c>
      <c r="C1011" s="27">
        <v>4.2928883849019925E-2</v>
      </c>
      <c r="D1011" s="2">
        <v>61.212121212121197</v>
      </c>
      <c r="E1011" s="2">
        <v>165</v>
      </c>
      <c r="F1011" s="27">
        <v>2.4782216881946529E-2</v>
      </c>
      <c r="G1011" s="14">
        <v>54.545454545454497</v>
      </c>
      <c r="H1011" s="2">
        <v>97</v>
      </c>
      <c r="I1011" s="27">
        <v>1.342560553633218E-2</v>
      </c>
      <c r="J1011" s="14">
        <v>44.242424</v>
      </c>
      <c r="K1011" s="27">
        <v>-0.63396226415094337</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894</v>
      </c>
      <c r="C1012" s="27">
        <v>0.14482423456990118</v>
      </c>
      <c r="D1012" s="2">
        <v>125.454545454545</v>
      </c>
      <c r="E1012" s="2">
        <v>880</v>
      </c>
      <c r="F1012" s="27">
        <v>0.1321718233703815</v>
      </c>
      <c r="G1012" s="14">
        <v>141.81818181818099</v>
      </c>
      <c r="H1012" s="2">
        <v>903</v>
      </c>
      <c r="I1012" s="27">
        <v>0.12498269896193771</v>
      </c>
      <c r="J1012" s="14">
        <v>197.57576</v>
      </c>
      <c r="K1012" s="27">
        <v>1.0067114093959731E-2</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570</v>
      </c>
      <c r="C1013" s="27">
        <v>9.2337599222420214E-2</v>
      </c>
      <c r="D1013" s="2">
        <v>77.575757575757507</v>
      </c>
      <c r="E1013" s="2">
        <v>708</v>
      </c>
      <c r="F1013" s="27">
        <v>0.10633823971162511</v>
      </c>
      <c r="G1013" s="14">
        <v>112.72727272727199</v>
      </c>
      <c r="H1013" s="2">
        <v>733</v>
      </c>
      <c r="I1013" s="27">
        <v>0.10145328719723183</v>
      </c>
      <c r="J1013" s="14">
        <v>149.090912</v>
      </c>
      <c r="K1013" s="27">
        <v>0.28596491228070176</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293</v>
      </c>
      <c r="C1014" s="27">
        <v>4.7464765916086185E-2</v>
      </c>
      <c r="D1014" s="2">
        <v>53.939393939393902</v>
      </c>
      <c r="E1014" s="2">
        <v>418</v>
      </c>
      <c r="F1014" s="27">
        <v>6.2781616100931206E-2</v>
      </c>
      <c r="G1014" s="14">
        <v>77.575757575757507</v>
      </c>
      <c r="H1014" s="2">
        <v>580</v>
      </c>
      <c r="I1014" s="27">
        <v>8.0276816608996535E-2</v>
      </c>
      <c r="J1014" s="14">
        <v>144.24243200000001</v>
      </c>
      <c r="K1014" s="27">
        <v>0.97952218430034133</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29</v>
      </c>
      <c r="C1015" s="27">
        <v>4.6978778551757657E-3</v>
      </c>
      <c r="D1015" s="2">
        <v>20</v>
      </c>
      <c r="E1015" s="2">
        <v>172</v>
      </c>
      <c r="F1015" s="27">
        <v>2.5833583658756383E-2</v>
      </c>
      <c r="G1015" s="14">
        <v>52.121212121212103</v>
      </c>
      <c r="H1015" s="2">
        <v>238</v>
      </c>
      <c r="I1015" s="27">
        <v>3.2941176470588238E-2</v>
      </c>
      <c r="J1015" s="14">
        <v>114.545456</v>
      </c>
      <c r="K1015" s="27">
        <v>7.2068965517241379</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60</v>
      </c>
      <c r="C1016" s="27">
        <v>9.7197472865705493E-3</v>
      </c>
      <c r="D1016" s="2">
        <v>29.090909090909101</v>
      </c>
      <c r="E1016" s="2">
        <v>176</v>
      </c>
      <c r="F1016" s="27">
        <v>2.64343646740763E-2</v>
      </c>
      <c r="G1016" s="14">
        <v>53.939393939393902</v>
      </c>
      <c r="H1016" s="2">
        <v>195</v>
      </c>
      <c r="I1016" s="27">
        <v>2.698961937716263E-2</v>
      </c>
      <c r="J1016" s="14">
        <v>96.969695999999999</v>
      </c>
      <c r="K1016" s="27">
        <v>2.25</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85</v>
      </c>
      <c r="C1017" s="27">
        <v>1.3769641989308279E-2</v>
      </c>
      <c r="D1017" s="2">
        <v>32.121212121212103</v>
      </c>
      <c r="E1017" s="2">
        <v>170</v>
      </c>
      <c r="F1017" s="27">
        <v>2.5533193151096426E-2</v>
      </c>
      <c r="G1017" s="14">
        <v>41.212121212121197</v>
      </c>
      <c r="H1017" s="2">
        <v>367</v>
      </c>
      <c r="I1017" s="27">
        <v>5.0795847750865049E-2</v>
      </c>
      <c r="J1017" s="14">
        <v>90.303030000000007</v>
      </c>
      <c r="K1017" s="27">
        <v>3.3176470588235296</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74</v>
      </c>
      <c r="C1018" s="27">
        <v>1.1987688320103678E-2</v>
      </c>
      <c r="D1018" s="2">
        <v>27.272727272727199</v>
      </c>
      <c r="E1018" s="2">
        <v>71</v>
      </c>
      <c r="F1018" s="27">
        <v>1.0663863021928507E-2</v>
      </c>
      <c r="G1018" s="14">
        <v>31.515151515151501</v>
      </c>
      <c r="H1018" s="2">
        <v>137</v>
      </c>
      <c r="I1018" s="27">
        <v>1.8961937716262974E-2</v>
      </c>
      <c r="J1018" s="14">
        <v>53.3333321</v>
      </c>
      <c r="K1018" s="27">
        <v>0.85135135135135132</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58</v>
      </c>
      <c r="C1019" s="27">
        <v>9.3957557103515315E-3</v>
      </c>
      <c r="D1019" s="2">
        <v>24.2424242424242</v>
      </c>
      <c r="E1019" s="2">
        <v>35</v>
      </c>
      <c r="F1019" s="27">
        <v>5.2568338840492642E-3</v>
      </c>
      <c r="G1019" s="14">
        <v>20</v>
      </c>
      <c r="H1019" s="2">
        <v>5</v>
      </c>
      <c r="I1019" s="27">
        <v>6.9204152249134946E-4</v>
      </c>
      <c r="J1019" s="14">
        <v>6.0606059999999999</v>
      </c>
      <c r="K1019" s="27">
        <v>-0.91379310344827591</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3" t="s">
        <v>1927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row>
    <row r="1022" spans="1:31" x14ac:dyDescent="0.3">
      <c r="B1022" s="212" t="s">
        <v>1720</v>
      </c>
      <c r="C1022" s="212"/>
      <c r="D1022" s="212" t="s">
        <v>1721</v>
      </c>
      <c r="E1022" s="212" t="s">
        <v>1720</v>
      </c>
      <c r="F1022" s="212"/>
      <c r="G1022" s="212" t="s">
        <v>1721</v>
      </c>
      <c r="H1022" s="212" t="s">
        <v>1720</v>
      </c>
      <c r="I1022" s="212"/>
      <c r="J1022" s="212" t="s">
        <v>1721</v>
      </c>
      <c r="K1022" t="s">
        <v>188</v>
      </c>
      <c r="L1022" s="212" t="s">
        <v>1720</v>
      </c>
      <c r="M1022" s="212"/>
      <c r="N1022" s="212" t="s">
        <v>1721</v>
      </c>
      <c r="O1022" s="212" t="s">
        <v>1720</v>
      </c>
      <c r="P1022" s="212"/>
      <c r="Q1022" s="212" t="s">
        <v>1721</v>
      </c>
      <c r="R1022" s="212" t="s">
        <v>1720</v>
      </c>
      <c r="S1022" s="212"/>
      <c r="T1022" s="212" t="s">
        <v>1721</v>
      </c>
      <c r="U1022" t="s">
        <v>188</v>
      </c>
      <c r="V1022" s="212" t="s">
        <v>1720</v>
      </c>
      <c r="W1022" s="212"/>
      <c r="X1022" s="212" t="s">
        <v>1721</v>
      </c>
      <c r="Y1022" s="212" t="s">
        <v>1720</v>
      </c>
      <c r="Z1022" s="212"/>
      <c r="AA1022" s="212" t="s">
        <v>1721</v>
      </c>
      <c r="AB1022" s="212" t="s">
        <v>1720</v>
      </c>
      <c r="AC1022" s="212"/>
      <c r="AD1022" s="212" t="s">
        <v>1721</v>
      </c>
      <c r="AE1022" t="s">
        <v>188</v>
      </c>
    </row>
    <row r="1023" spans="1:31" x14ac:dyDescent="0.3">
      <c r="A1023" t="s">
        <v>190</v>
      </c>
      <c r="B1023" s="2">
        <v>6173</v>
      </c>
      <c r="C1023" s="27" t="s">
        <v>188</v>
      </c>
      <c r="D1023" s="2">
        <v>146.666666666666</v>
      </c>
      <c r="E1023" s="2">
        <v>6658</v>
      </c>
      <c r="F1023" s="27" t="s">
        <v>188</v>
      </c>
      <c r="G1023" s="14">
        <v>129.69696969696901</v>
      </c>
      <c r="H1023" s="2">
        <v>7225</v>
      </c>
      <c r="I1023" s="27" t="s">
        <v>188</v>
      </c>
      <c r="J1023" s="14">
        <v>275.75756799999999</v>
      </c>
      <c r="K1023" s="27">
        <v>0.17041956909120362</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3845</v>
      </c>
      <c r="C1024" s="27">
        <v>0.62287380528106273</v>
      </c>
      <c r="D1024" s="2">
        <v>155.15151515151501</v>
      </c>
      <c r="E1024" s="2">
        <v>3863</v>
      </c>
      <c r="F1024" s="27">
        <v>0.58020426554520876</v>
      </c>
      <c r="G1024" s="14">
        <v>197.575757575757</v>
      </c>
      <c r="H1024" s="2">
        <v>3970</v>
      </c>
      <c r="I1024" s="27">
        <v>0.54948096885813147</v>
      </c>
      <c r="J1024" s="14">
        <v>326.06060000000002</v>
      </c>
      <c r="K1024" s="27">
        <v>3.2509752925877766E-2</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543</v>
      </c>
      <c r="C1025" s="27">
        <v>8.7963712943463473E-2</v>
      </c>
      <c r="D1025" s="2">
        <v>84.848484848484802</v>
      </c>
      <c r="E1025" s="2">
        <v>486</v>
      </c>
      <c r="F1025" s="27">
        <v>7.2994893361369786E-2</v>
      </c>
      <c r="G1025" s="14">
        <v>75.757575757575694</v>
      </c>
      <c r="H1025" s="2">
        <v>998</v>
      </c>
      <c r="I1025" s="27">
        <v>0.13813148788927335</v>
      </c>
      <c r="J1025" s="14">
        <v>204.84848</v>
      </c>
      <c r="K1025" s="27">
        <v>0.83793738489871084</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1006</v>
      </c>
      <c r="C1026" s="27">
        <v>0.16296776283816622</v>
      </c>
      <c r="D1026" s="2">
        <v>104.24242424242399</v>
      </c>
      <c r="E1026" s="2">
        <v>928</v>
      </c>
      <c r="F1026" s="27">
        <v>0.13938119555422049</v>
      </c>
      <c r="G1026" s="14">
        <v>104.24242424242399</v>
      </c>
      <c r="H1026" s="2">
        <v>1096</v>
      </c>
      <c r="I1026" s="27">
        <v>0.15169550173010379</v>
      </c>
      <c r="J1026" s="14">
        <v>153.33332799999999</v>
      </c>
      <c r="K1026" s="27">
        <v>8.9463220675944338E-2</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739</v>
      </c>
      <c r="C1027" s="27">
        <v>0.11971488741292727</v>
      </c>
      <c r="D1027" s="2">
        <v>87.878787878787904</v>
      </c>
      <c r="E1027" s="2">
        <v>714</v>
      </c>
      <c r="F1027" s="27">
        <v>0.10723941123460498</v>
      </c>
      <c r="G1027" s="14">
        <v>124.24242424242399</v>
      </c>
      <c r="H1027" s="2">
        <v>429</v>
      </c>
      <c r="I1027" s="27">
        <v>5.9377162629757785E-2</v>
      </c>
      <c r="J1027" s="14">
        <v>92.727270000000004</v>
      </c>
      <c r="K1027" s="27">
        <v>-0.41948579161028415</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589</v>
      </c>
      <c r="C1028" s="27">
        <v>9.5415519196500889E-2</v>
      </c>
      <c r="D1028" s="2">
        <v>86.060606060606005</v>
      </c>
      <c r="E1028" s="2">
        <v>877</v>
      </c>
      <c r="F1028" s="27">
        <v>0.13172123760889157</v>
      </c>
      <c r="G1028" s="14">
        <v>108.484848484848</v>
      </c>
      <c r="H1028" s="2">
        <v>558</v>
      </c>
      <c r="I1028" s="27">
        <v>7.7231833910034603E-2</v>
      </c>
      <c r="J1028" s="14">
        <v>110.303032</v>
      </c>
      <c r="K1028" s="27">
        <v>-5.2631578947368418E-2</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532</v>
      </c>
      <c r="C1029" s="27">
        <v>8.6181759274258876E-2</v>
      </c>
      <c r="D1029" s="2">
        <v>93.3333333333333</v>
      </c>
      <c r="E1029" s="2">
        <v>525</v>
      </c>
      <c r="F1029" s="27">
        <v>7.885250826073896E-2</v>
      </c>
      <c r="G1029" s="14">
        <v>86.6666666666666</v>
      </c>
      <c r="H1029" s="2">
        <v>557</v>
      </c>
      <c r="I1029" s="27">
        <v>7.7093425605536336E-2</v>
      </c>
      <c r="J1029" s="14">
        <v>146.66667200000001</v>
      </c>
      <c r="K1029" s="27">
        <v>4.6992481203007516E-2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232</v>
      </c>
      <c r="C1030" s="27">
        <v>3.7583022841406126E-2</v>
      </c>
      <c r="D1030" s="2">
        <v>48.484848484848399</v>
      </c>
      <c r="E1030" s="2">
        <v>235</v>
      </c>
      <c r="F1030" s="27">
        <v>3.5295884650045059E-2</v>
      </c>
      <c r="G1030" s="14">
        <v>61.818181818181799</v>
      </c>
      <c r="H1030" s="2">
        <v>230</v>
      </c>
      <c r="I1030" s="27">
        <v>3.1833910034602078E-2</v>
      </c>
      <c r="J1030" s="14">
        <v>66.060609999999997</v>
      </c>
      <c r="K1030" s="27">
        <v>-8.6206896551724137E-3</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204</v>
      </c>
      <c r="C1031" s="27">
        <v>3.3047140774339866E-2</v>
      </c>
      <c r="D1031" s="2">
        <v>48.484848484848399</v>
      </c>
      <c r="E1031" s="2">
        <v>98</v>
      </c>
      <c r="F1031" s="27">
        <v>1.4719134875337939E-2</v>
      </c>
      <c r="G1031" s="14">
        <v>43.030303030303003</v>
      </c>
      <c r="H1031" s="2">
        <v>102</v>
      </c>
      <c r="I1031" s="27">
        <v>1.411764705882353E-2</v>
      </c>
      <c r="J1031" s="14">
        <v>44.848483999999999</v>
      </c>
      <c r="K1031" s="27">
        <v>-0.5</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2328</v>
      </c>
      <c r="C1032" s="27">
        <v>0.37712619471893732</v>
      </c>
      <c r="D1032" s="2">
        <v>140.60606060606</v>
      </c>
      <c r="E1032" s="2">
        <v>2795</v>
      </c>
      <c r="F1032" s="27">
        <v>0.41979573445479124</v>
      </c>
      <c r="G1032" s="14">
        <v>169.09090909090901</v>
      </c>
      <c r="H1032" s="2">
        <v>3255</v>
      </c>
      <c r="I1032" s="27">
        <v>0.45051903114186853</v>
      </c>
      <c r="J1032" s="14">
        <v>292.121216</v>
      </c>
      <c r="K1032" s="27">
        <v>0.39819587628865977</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230</v>
      </c>
      <c r="C1033" s="27">
        <v>3.7259031265187106E-2</v>
      </c>
      <c r="D1033" s="2">
        <v>56.969696969696898</v>
      </c>
      <c r="E1033" s="2">
        <v>472</v>
      </c>
      <c r="F1033" s="27">
        <v>7.0892159807750071E-2</v>
      </c>
      <c r="G1033" s="14">
        <v>73.939393939393895</v>
      </c>
      <c r="H1033" s="2">
        <v>598</v>
      </c>
      <c r="I1033" s="27">
        <v>8.27681660899654E-2</v>
      </c>
      <c r="J1033" s="14">
        <v>127.272728</v>
      </c>
      <c r="K1033" s="27">
        <v>1.6</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433</v>
      </c>
      <c r="C1034" s="27">
        <v>7.0144176251417459E-2</v>
      </c>
      <c r="D1034" s="2">
        <v>77.575757575757507</v>
      </c>
      <c r="E1034" s="2">
        <v>413</v>
      </c>
      <c r="F1034" s="27">
        <v>6.2030639831781316E-2</v>
      </c>
      <c r="G1034" s="14">
        <v>83.030303030303003</v>
      </c>
      <c r="H1034" s="2">
        <v>560</v>
      </c>
      <c r="I1034" s="27">
        <v>7.7508650519031136E-2</v>
      </c>
      <c r="J1034" s="14">
        <v>149.090912</v>
      </c>
      <c r="K1034" s="27">
        <v>0.29330254041570436</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407</v>
      </c>
      <c r="C1035" s="27">
        <v>6.5932285760570225E-2</v>
      </c>
      <c r="D1035" s="2">
        <v>81.818181818181799</v>
      </c>
      <c r="E1035" s="2">
        <v>525</v>
      </c>
      <c r="F1035" s="27">
        <v>7.885250826073896E-2</v>
      </c>
      <c r="G1035" s="14">
        <v>103.030303030303</v>
      </c>
      <c r="H1035" s="2">
        <v>402</v>
      </c>
      <c r="I1035" s="27">
        <v>5.56401384083045E-2</v>
      </c>
      <c r="J1035" s="14">
        <v>109.090912</v>
      </c>
      <c r="K1035" s="27">
        <v>-1.2285012285012284E-2</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440</v>
      </c>
      <c r="C1036" s="27">
        <v>7.1278146768184031E-2</v>
      </c>
      <c r="D1036" s="2">
        <v>80.606060606060595</v>
      </c>
      <c r="E1036" s="2">
        <v>608</v>
      </c>
      <c r="F1036" s="27">
        <v>9.1318714328627218E-2</v>
      </c>
      <c r="G1036" s="14">
        <v>112.72727272727199</v>
      </c>
      <c r="H1036" s="2">
        <v>684</v>
      </c>
      <c r="I1036" s="27">
        <v>9.4671280276816608E-2</v>
      </c>
      <c r="J1036" s="14">
        <v>184.24243200000001</v>
      </c>
      <c r="K1036" s="27">
        <v>0.55454545454545456</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416</v>
      </c>
      <c r="C1037" s="27">
        <v>6.739024785355581E-2</v>
      </c>
      <c r="D1037" s="2">
        <v>70.303030303030297</v>
      </c>
      <c r="E1037" s="2">
        <v>419</v>
      </c>
      <c r="F1037" s="27">
        <v>6.2931811354761183E-2</v>
      </c>
      <c r="G1037" s="14">
        <v>96.969696969696898</v>
      </c>
      <c r="H1037" s="2">
        <v>613</v>
      </c>
      <c r="I1037" s="27">
        <v>8.4844290657439453E-2</v>
      </c>
      <c r="J1037" s="14">
        <v>144.24243200000001</v>
      </c>
      <c r="K1037" s="27">
        <v>0.47355769230769229</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192</v>
      </c>
      <c r="C1038" s="27">
        <v>3.1103191317025759E-2</v>
      </c>
      <c r="D1038" s="2">
        <v>56.969696969696898</v>
      </c>
      <c r="E1038" s="2">
        <v>217</v>
      </c>
      <c r="F1038" s="27">
        <v>3.2592370081105437E-2</v>
      </c>
      <c r="G1038" s="14">
        <v>63.636363636363598</v>
      </c>
      <c r="H1038" s="2">
        <v>200</v>
      </c>
      <c r="I1038" s="27">
        <v>2.768166089965398E-2</v>
      </c>
      <c r="J1038" s="14">
        <v>70.909090000000006</v>
      </c>
      <c r="K1038" s="27">
        <v>4.1666666666666664E-2</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210</v>
      </c>
      <c r="C1039" s="27">
        <v>3.4019115502996924E-2</v>
      </c>
      <c r="D1039" s="2">
        <v>66.6666666666666</v>
      </c>
      <c r="E1039" s="2">
        <v>141</v>
      </c>
      <c r="F1039" s="27">
        <v>2.1177530790027037E-2</v>
      </c>
      <c r="G1039" s="14">
        <v>53.3333333333333</v>
      </c>
      <c r="H1039" s="2">
        <v>198</v>
      </c>
      <c r="I1039" s="27">
        <v>2.740484429065744E-2</v>
      </c>
      <c r="J1039" s="14">
        <v>63.030304000000001</v>
      </c>
      <c r="K1039" s="27">
        <v>-5.7142857142857141E-2</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3" t="s">
        <v>1928</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row>
    <row r="1042" spans="1:31" x14ac:dyDescent="0.3">
      <c r="B1042" s="212" t="s">
        <v>1720</v>
      </c>
      <c r="C1042" s="212"/>
      <c r="D1042" s="212" t="s">
        <v>1721</v>
      </c>
      <c r="E1042" s="212" t="s">
        <v>1720</v>
      </c>
      <c r="F1042" s="212"/>
      <c r="G1042" s="212" t="s">
        <v>1721</v>
      </c>
      <c r="H1042" s="212" t="s">
        <v>1720</v>
      </c>
      <c r="I1042" s="212"/>
      <c r="J1042" s="212" t="s">
        <v>1721</v>
      </c>
      <c r="K1042" t="s">
        <v>188</v>
      </c>
      <c r="L1042" s="212" t="s">
        <v>1720</v>
      </c>
      <c r="M1042" s="212"/>
      <c r="N1042" s="212" t="s">
        <v>1721</v>
      </c>
      <c r="O1042" s="212" t="s">
        <v>1720</v>
      </c>
      <c r="P1042" s="212"/>
      <c r="Q1042" s="212" t="s">
        <v>1721</v>
      </c>
      <c r="R1042" s="212" t="s">
        <v>1720</v>
      </c>
      <c r="S1042" s="212"/>
      <c r="T1042" s="212" t="s">
        <v>1721</v>
      </c>
      <c r="U1042" t="s">
        <v>188</v>
      </c>
      <c r="V1042" s="212" t="s">
        <v>1720</v>
      </c>
      <c r="W1042" s="212"/>
      <c r="X1042" s="212" t="s">
        <v>1721</v>
      </c>
      <c r="Y1042" s="212" t="s">
        <v>1720</v>
      </c>
      <c r="Z1042" s="212"/>
      <c r="AA1042" s="212" t="s">
        <v>1721</v>
      </c>
      <c r="AB1042" s="212" t="s">
        <v>1720</v>
      </c>
      <c r="AC1042" s="212"/>
      <c r="AD1042" s="212" t="s">
        <v>1721</v>
      </c>
      <c r="AE1042" t="s">
        <v>188</v>
      </c>
    </row>
    <row r="1043" spans="1:31" x14ac:dyDescent="0.3">
      <c r="A1043" t="s">
        <v>1929</v>
      </c>
      <c r="B1043" s="14">
        <v>3.66</v>
      </c>
      <c r="C1043" s="27" t="s">
        <v>188</v>
      </c>
      <c r="D1043" s="14">
        <v>8.4848484848479996E-2</v>
      </c>
      <c r="E1043" s="14">
        <v>3.59</v>
      </c>
      <c r="F1043" s="27" t="s">
        <v>188</v>
      </c>
      <c r="G1043" s="14">
        <v>6.6666666666660004E-2</v>
      </c>
      <c r="H1043" s="14">
        <v>3.36</v>
      </c>
      <c r="I1043" s="27" t="s">
        <v>188</v>
      </c>
      <c r="J1043" s="14">
        <v>0.127272725</v>
      </c>
      <c r="K1043" s="27">
        <v>-8.1967213114754162E-2</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3.44</v>
      </c>
      <c r="C1044" s="27" t="s">
        <v>188</v>
      </c>
      <c r="D1044" s="14">
        <v>0.1030303030303</v>
      </c>
      <c r="E1044" s="14">
        <v>3.55</v>
      </c>
      <c r="F1044" s="27" t="s">
        <v>188</v>
      </c>
      <c r="G1044" s="14">
        <v>0.1090909090909</v>
      </c>
      <c r="H1044" s="14">
        <v>3.06</v>
      </c>
      <c r="I1044" s="27" t="s">
        <v>188</v>
      </c>
      <c r="J1044" s="14">
        <v>0.169696972</v>
      </c>
      <c r="K1044" s="27">
        <v>-0.11046511627906974</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4</v>
      </c>
      <c r="C1045" s="27" t="s">
        <v>188</v>
      </c>
      <c r="D1045" s="14">
        <v>0.18787878787878001</v>
      </c>
      <c r="E1045" s="14">
        <v>3.64</v>
      </c>
      <c r="F1045" s="27" t="s">
        <v>188</v>
      </c>
      <c r="G1045" s="14">
        <v>0.13333333333333</v>
      </c>
      <c r="H1045" s="14">
        <v>3.73</v>
      </c>
      <c r="I1045" s="27" t="s">
        <v>188</v>
      </c>
      <c r="J1045" s="14">
        <v>0.2</v>
      </c>
      <c r="K1045" s="27">
        <v>-6.7500000000000004E-2</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3" t="s">
        <v>1932</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row>
    <row r="1048" spans="1:31" x14ac:dyDescent="0.3">
      <c r="B1048" s="212" t="s">
        <v>1720</v>
      </c>
      <c r="C1048" s="212"/>
      <c r="D1048" s="212" t="s">
        <v>1721</v>
      </c>
      <c r="E1048" s="212" t="s">
        <v>1720</v>
      </c>
      <c r="F1048" s="212"/>
      <c r="G1048" s="212" t="s">
        <v>1721</v>
      </c>
      <c r="H1048" s="212" t="s">
        <v>1720</v>
      </c>
      <c r="I1048" s="212"/>
      <c r="J1048" s="212" t="s">
        <v>1721</v>
      </c>
      <c r="K1048" t="s">
        <v>188</v>
      </c>
      <c r="L1048" s="212" t="s">
        <v>1720</v>
      </c>
      <c r="M1048" s="212"/>
      <c r="N1048" s="212" t="s">
        <v>1721</v>
      </c>
      <c r="O1048" s="212" t="s">
        <v>1720</v>
      </c>
      <c r="P1048" s="212"/>
      <c r="Q1048" s="212" t="s">
        <v>1721</v>
      </c>
      <c r="R1048" s="212" t="s">
        <v>1720</v>
      </c>
      <c r="S1048" s="212"/>
      <c r="T1048" s="212" t="s">
        <v>1721</v>
      </c>
      <c r="U1048" t="s">
        <v>188</v>
      </c>
      <c r="V1048" s="212" t="s">
        <v>1720</v>
      </c>
      <c r="W1048" s="212"/>
      <c r="X1048" s="212" t="s">
        <v>1721</v>
      </c>
      <c r="Y1048" s="212" t="s">
        <v>1720</v>
      </c>
      <c r="Z1048" s="212"/>
      <c r="AA1048" s="212" t="s">
        <v>1721</v>
      </c>
      <c r="AB1048" s="212" t="s">
        <v>1720</v>
      </c>
      <c r="AC1048" s="212"/>
      <c r="AD1048" s="212" t="s">
        <v>1721</v>
      </c>
      <c r="AE1048" t="s">
        <v>188</v>
      </c>
    </row>
    <row r="1049" spans="1:31" x14ac:dyDescent="0.3">
      <c r="A1049" t="s">
        <v>190</v>
      </c>
      <c r="B1049" s="2">
        <v>6173</v>
      </c>
      <c r="C1049" s="27" t="s">
        <v>188</v>
      </c>
      <c r="D1049" s="2">
        <v>146.666666666666</v>
      </c>
      <c r="E1049" s="2">
        <v>6658</v>
      </c>
      <c r="F1049" s="27" t="s">
        <v>188</v>
      </c>
      <c r="G1049" s="14">
        <v>129.69696969696901</v>
      </c>
      <c r="H1049" s="2">
        <v>7225</v>
      </c>
      <c r="I1049" s="27" t="s">
        <v>188</v>
      </c>
      <c r="J1049" s="14">
        <v>275.75756799999999</v>
      </c>
      <c r="K1049" s="27">
        <v>0.17041956909120362</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3845</v>
      </c>
      <c r="C1050" s="27">
        <v>0.62287380528106273</v>
      </c>
      <c r="D1050" s="2">
        <v>155.15151515151501</v>
      </c>
      <c r="E1050" s="2">
        <v>3863</v>
      </c>
      <c r="F1050" s="27">
        <v>0.58020426554520876</v>
      </c>
      <c r="G1050" s="14">
        <v>197.575757575757</v>
      </c>
      <c r="H1050" s="2">
        <v>3970</v>
      </c>
      <c r="I1050" s="27">
        <v>0.54948096885813147</v>
      </c>
      <c r="J1050" s="14">
        <v>326.06060000000002</v>
      </c>
      <c r="K1050" s="27">
        <v>3.2509752925877766E-2</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1954</v>
      </c>
      <c r="C1051" s="27">
        <v>0.31653976996598088</v>
      </c>
      <c r="D1051" s="2">
        <v>138.78787878787799</v>
      </c>
      <c r="E1051" s="2">
        <v>1838</v>
      </c>
      <c r="F1051" s="27">
        <v>0.27605887653950134</v>
      </c>
      <c r="G1051" s="14">
        <v>143.636363636363</v>
      </c>
      <c r="H1051" s="2">
        <v>2389</v>
      </c>
      <c r="I1051" s="27">
        <v>0.33065743944636677</v>
      </c>
      <c r="J1051" s="14">
        <v>283.63635299999999</v>
      </c>
      <c r="K1051" s="27">
        <v>0.2226202661207779</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1525</v>
      </c>
      <c r="C1052" s="27">
        <v>0.24704357686700146</v>
      </c>
      <c r="D1052" s="2">
        <v>124.84848484848401</v>
      </c>
      <c r="E1052" s="2">
        <v>1759</v>
      </c>
      <c r="F1052" s="27">
        <v>0.26419345148693302</v>
      </c>
      <c r="G1052" s="14">
        <v>152.12121212121201</v>
      </c>
      <c r="H1052" s="2">
        <v>1486</v>
      </c>
      <c r="I1052" s="27">
        <v>0.20567474048442907</v>
      </c>
      <c r="J1052" s="14">
        <v>183.03030000000001</v>
      </c>
      <c r="K1052" s="27">
        <v>-2.5573770491803278E-2</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285</v>
      </c>
      <c r="C1053" s="27">
        <v>4.6168799611210107E-2</v>
      </c>
      <c r="D1053" s="2">
        <v>65.454545454545396</v>
      </c>
      <c r="E1053" s="2">
        <v>225</v>
      </c>
      <c r="F1053" s="27">
        <v>3.3793932111745272E-2</v>
      </c>
      <c r="G1053" s="14">
        <v>54.545454545454497</v>
      </c>
      <c r="H1053" s="2">
        <v>91</v>
      </c>
      <c r="I1053" s="27">
        <v>1.2595155709342561E-2</v>
      </c>
      <c r="J1053" s="14">
        <v>32.727271999999999</v>
      </c>
      <c r="K1053" s="27">
        <v>-0.68070175438596492</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43</v>
      </c>
      <c r="C1054" s="27">
        <v>6.9658188887088933E-3</v>
      </c>
      <c r="D1054" s="2">
        <v>20.606060606060598</v>
      </c>
      <c r="E1054" s="2">
        <v>27</v>
      </c>
      <c r="F1054" s="27">
        <v>4.0552718534094326E-3</v>
      </c>
      <c r="G1054" s="14">
        <v>20.606060606060598</v>
      </c>
      <c r="H1054" s="2">
        <v>4</v>
      </c>
      <c r="I1054" s="27">
        <v>5.5363321799307963E-4</v>
      </c>
      <c r="J1054" s="14">
        <v>7.8787880000000001</v>
      </c>
      <c r="K1054" s="27">
        <v>-0.90697674418604646</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38</v>
      </c>
      <c r="C1055" s="27">
        <v>6.1558399481613478E-3</v>
      </c>
      <c r="D1055" s="2">
        <v>21.2121212121212</v>
      </c>
      <c r="E1055" s="2">
        <v>14</v>
      </c>
      <c r="F1055" s="27">
        <v>2.1027335536197055E-3</v>
      </c>
      <c r="G1055" s="14">
        <v>9.6969696969696901</v>
      </c>
      <c r="H1055" s="2">
        <v>0</v>
      </c>
      <c r="I1055" s="27">
        <v>0</v>
      </c>
      <c r="J1055" s="14">
        <v>15.151515</v>
      </c>
      <c r="K1055" s="27">
        <v>-1</v>
      </c>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2328</v>
      </c>
      <c r="C1056" s="27">
        <v>0.37712619471893732</v>
      </c>
      <c r="D1056" s="2">
        <v>140.60606060606</v>
      </c>
      <c r="E1056" s="2">
        <v>2795</v>
      </c>
      <c r="F1056" s="27">
        <v>0.41979573445479124</v>
      </c>
      <c r="G1056" s="14">
        <v>169.09090909090901</v>
      </c>
      <c r="H1056" s="2">
        <v>3255</v>
      </c>
      <c r="I1056" s="27">
        <v>0.45051903114186853</v>
      </c>
      <c r="J1056" s="14">
        <v>292.121216</v>
      </c>
      <c r="K1056" s="27">
        <v>0.39819587628865977</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629</v>
      </c>
      <c r="C1057" s="27">
        <v>0.10189535072088125</v>
      </c>
      <c r="D1057" s="2">
        <v>98.787878787878796</v>
      </c>
      <c r="E1057" s="2">
        <v>833</v>
      </c>
      <c r="F1057" s="27">
        <v>0.12511264644037248</v>
      </c>
      <c r="G1057" s="14">
        <v>126.666666666666</v>
      </c>
      <c r="H1057" s="2">
        <v>1093</v>
      </c>
      <c r="I1057" s="27">
        <v>0.15128027681660899</v>
      </c>
      <c r="J1057" s="14">
        <v>202.42424</v>
      </c>
      <c r="K1057" s="27">
        <v>0.73767885532591415</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1125</v>
      </c>
      <c r="C1058" s="27">
        <v>0.18224526162319779</v>
      </c>
      <c r="D1058" s="2">
        <v>132.72727272727201</v>
      </c>
      <c r="E1058" s="2">
        <v>1428</v>
      </c>
      <c r="F1058" s="27">
        <v>0.21447882246920996</v>
      </c>
      <c r="G1058" s="14">
        <v>151.51515151515099</v>
      </c>
      <c r="H1058" s="2">
        <v>1456</v>
      </c>
      <c r="I1058" s="27">
        <v>0.20152249134948097</v>
      </c>
      <c r="J1058" s="14">
        <v>223.636368</v>
      </c>
      <c r="K1058" s="27">
        <v>0.29422222222222222</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425</v>
      </c>
      <c r="C1059" s="27">
        <v>6.8848209946541394E-2</v>
      </c>
      <c r="D1059" s="2">
        <v>80</v>
      </c>
      <c r="E1059" s="2">
        <v>481</v>
      </c>
      <c r="F1059" s="27">
        <v>7.2243917092219889E-2</v>
      </c>
      <c r="G1059" s="14">
        <v>90.909090909090907</v>
      </c>
      <c r="H1059" s="2">
        <v>562</v>
      </c>
      <c r="I1059" s="27">
        <v>7.7785467128027683E-2</v>
      </c>
      <c r="J1059" s="14">
        <v>144.84848</v>
      </c>
      <c r="K1059" s="27">
        <v>0.32235294117647056</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127</v>
      </c>
      <c r="C1060" s="27">
        <v>2.0573465089907664E-2</v>
      </c>
      <c r="D1060" s="2">
        <v>52.121212121212103</v>
      </c>
      <c r="E1060" s="2">
        <v>53</v>
      </c>
      <c r="F1060" s="27">
        <v>7.960348452988885E-3</v>
      </c>
      <c r="G1060" s="14">
        <v>25.4545454545454</v>
      </c>
      <c r="H1060" s="2">
        <v>144</v>
      </c>
      <c r="I1060" s="27">
        <v>1.9930795847750864E-2</v>
      </c>
      <c r="J1060" s="14">
        <v>46.060607900000001</v>
      </c>
      <c r="K1060" s="27">
        <v>0.13385826771653545</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22</v>
      </c>
      <c r="C1061" s="27">
        <v>3.5639073384092015E-3</v>
      </c>
      <c r="D1061" s="2">
        <v>17.5757575757575</v>
      </c>
      <c r="E1061" s="2">
        <v>0</v>
      </c>
      <c r="F1061" s="27">
        <v>0</v>
      </c>
      <c r="G1061" s="14">
        <v>13.3333333333333</v>
      </c>
      <c r="H1061" s="2">
        <v>0</v>
      </c>
      <c r="I1061" s="27">
        <v>0</v>
      </c>
      <c r="J1061" s="14">
        <v>15.151515</v>
      </c>
      <c r="K1061" s="27">
        <v>-1</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3" t="s">
        <v>1938</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row>
    <row r="1064" spans="1:31" x14ac:dyDescent="0.3">
      <c r="B1064" s="212" t="s">
        <v>1720</v>
      </c>
      <c r="C1064" s="212"/>
      <c r="D1064" s="212" t="s">
        <v>1721</v>
      </c>
      <c r="E1064" s="212" t="s">
        <v>1720</v>
      </c>
      <c r="F1064" s="212"/>
      <c r="G1064" s="212" t="s">
        <v>1721</v>
      </c>
      <c r="H1064" s="212" t="s">
        <v>1720</v>
      </c>
      <c r="I1064" s="212"/>
      <c r="J1064" s="212" t="s">
        <v>1721</v>
      </c>
      <c r="K1064" t="s">
        <v>188</v>
      </c>
      <c r="L1064" s="212" t="s">
        <v>1720</v>
      </c>
      <c r="M1064" s="212"/>
      <c r="N1064" s="212" t="s">
        <v>1721</v>
      </c>
      <c r="O1064" s="212" t="s">
        <v>1720</v>
      </c>
      <c r="P1064" s="212"/>
      <c r="Q1064" s="212" t="s">
        <v>1721</v>
      </c>
      <c r="R1064" s="212" t="s">
        <v>1720</v>
      </c>
      <c r="S1064" s="212"/>
      <c r="T1064" s="212" t="s">
        <v>1721</v>
      </c>
      <c r="U1064" t="s">
        <v>188</v>
      </c>
      <c r="V1064" s="212" t="s">
        <v>1720</v>
      </c>
      <c r="W1064" s="212"/>
      <c r="X1064" s="212" t="s">
        <v>1721</v>
      </c>
      <c r="Y1064" s="212" t="s">
        <v>1720</v>
      </c>
      <c r="Z1064" s="212"/>
      <c r="AA1064" s="212" t="s">
        <v>1721</v>
      </c>
      <c r="AB1064" s="212" t="s">
        <v>1720</v>
      </c>
      <c r="AC1064" s="212"/>
      <c r="AD1064" s="212" t="s">
        <v>1721</v>
      </c>
      <c r="AE1064" t="s">
        <v>188</v>
      </c>
    </row>
    <row r="1065" spans="1:31" x14ac:dyDescent="0.3">
      <c r="A1065" t="s">
        <v>190</v>
      </c>
      <c r="B1065" s="2">
        <v>6173</v>
      </c>
      <c r="C1065" s="27" t="s">
        <v>188</v>
      </c>
      <c r="D1065" s="2">
        <v>146.666666666666</v>
      </c>
      <c r="E1065" s="2">
        <v>6658</v>
      </c>
      <c r="F1065" s="27" t="s">
        <v>188</v>
      </c>
      <c r="G1065" s="14">
        <v>129.69696969696901</v>
      </c>
      <c r="H1065" s="2">
        <v>7225</v>
      </c>
      <c r="I1065" s="27" t="s">
        <v>188</v>
      </c>
      <c r="J1065" s="14">
        <v>275.75756799999999</v>
      </c>
      <c r="K1065" s="27">
        <v>0.17041956909120362</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3845</v>
      </c>
      <c r="C1066" s="27">
        <v>0.62287380528106273</v>
      </c>
      <c r="D1066" s="2">
        <v>155.15151515151501</v>
      </c>
      <c r="E1066" s="2">
        <v>3863</v>
      </c>
      <c r="F1066" s="27">
        <v>0.58020426554520876</v>
      </c>
      <c r="G1066" s="14">
        <v>197.575757575757</v>
      </c>
      <c r="H1066" s="2">
        <v>3970</v>
      </c>
      <c r="I1066" s="27">
        <v>0.54948096885813147</v>
      </c>
      <c r="J1066" s="14">
        <v>326.06060000000002</v>
      </c>
      <c r="K1066" s="27">
        <v>3.2509752925877766E-2</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612</v>
      </c>
      <c r="C1067" s="27">
        <v>9.9141422323019604E-2</v>
      </c>
      <c r="D1067" s="2">
        <v>96.363636363636402</v>
      </c>
      <c r="E1067" s="2">
        <v>476</v>
      </c>
      <c r="F1067" s="27">
        <v>7.1492940823069992E-2</v>
      </c>
      <c r="G1067" s="14">
        <v>95.757575757575694</v>
      </c>
      <c r="H1067" s="2">
        <v>474</v>
      </c>
      <c r="I1067" s="27">
        <v>6.5605536332179928E-2</v>
      </c>
      <c r="J1067" s="14">
        <v>161.81817599999999</v>
      </c>
      <c r="K1067" s="27">
        <v>-0.22549019607843138</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567</v>
      </c>
      <c r="C1068" s="27">
        <v>9.1851611858091695E-2</v>
      </c>
      <c r="D1068" s="2">
        <v>92.121212121212096</v>
      </c>
      <c r="E1068" s="2">
        <v>425</v>
      </c>
      <c r="F1068" s="27">
        <v>6.3832982877741057E-2</v>
      </c>
      <c r="G1068" s="14">
        <v>86.060606060606005</v>
      </c>
      <c r="H1068" s="2">
        <v>421</v>
      </c>
      <c r="I1068" s="27">
        <v>5.8269896193771625E-2</v>
      </c>
      <c r="J1068" s="14">
        <v>156.96969999999999</v>
      </c>
      <c r="K1068" s="27">
        <v>-0.25749559082892415</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34</v>
      </c>
      <c r="C1069" s="27">
        <v>5.5078567957233112E-3</v>
      </c>
      <c r="D1069" s="2">
        <v>21.2121212121212</v>
      </c>
      <c r="E1069" s="2">
        <v>37</v>
      </c>
      <c r="F1069" s="27">
        <v>5.5572243917092218E-3</v>
      </c>
      <c r="G1069" s="14">
        <v>20.606060606060598</v>
      </c>
      <c r="H1069" s="2">
        <v>53</v>
      </c>
      <c r="I1069" s="27">
        <v>7.3356401384083048E-3</v>
      </c>
      <c r="J1069" s="14">
        <v>28.484848</v>
      </c>
      <c r="K1069" s="27">
        <v>0.55882352941176472</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11</v>
      </c>
      <c r="C1070" s="27">
        <v>1.7819536692046008E-3</v>
      </c>
      <c r="D1070" s="2">
        <v>10.909090909090899</v>
      </c>
      <c r="E1070" s="2">
        <v>14</v>
      </c>
      <c r="F1070" s="27">
        <v>2.1027335536197055E-3</v>
      </c>
      <c r="G1070" s="14">
        <v>9.6969696969696901</v>
      </c>
      <c r="H1070" s="2">
        <v>0</v>
      </c>
      <c r="I1070" s="27">
        <v>0</v>
      </c>
      <c r="J1070" s="14">
        <v>15.151515</v>
      </c>
      <c r="K1070" s="27">
        <v>-1</v>
      </c>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2218</v>
      </c>
      <c r="C1071" s="27">
        <v>0.35930665802689132</v>
      </c>
      <c r="D1071" s="2">
        <v>128.48484848484799</v>
      </c>
      <c r="E1071" s="2">
        <v>2361</v>
      </c>
      <c r="F1071" s="27">
        <v>0.35461099429258036</v>
      </c>
      <c r="G1071" s="14">
        <v>173.333333333333</v>
      </c>
      <c r="H1071" s="2">
        <v>2318</v>
      </c>
      <c r="I1071" s="27">
        <v>0.32083044982698961</v>
      </c>
      <c r="J1071" s="14">
        <v>208.484848</v>
      </c>
      <c r="K1071" s="27">
        <v>4.5085662759242563E-2</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1961</v>
      </c>
      <c r="C1072" s="27">
        <v>0.31767374048274744</v>
      </c>
      <c r="D1072" s="2">
        <v>133.333333333333</v>
      </c>
      <c r="E1072" s="2">
        <v>2194</v>
      </c>
      <c r="F1072" s="27">
        <v>0.32952838690297387</v>
      </c>
      <c r="G1072" s="14">
        <v>167.272727272727</v>
      </c>
      <c r="H1072" s="2">
        <v>2276</v>
      </c>
      <c r="I1072" s="27">
        <v>0.3150173010380623</v>
      </c>
      <c r="J1072" s="14">
        <v>210.909088</v>
      </c>
      <c r="K1072" s="27">
        <v>0.16063233044365119</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198</v>
      </c>
      <c r="C1073" s="27">
        <v>3.2075166045682814E-2</v>
      </c>
      <c r="D1073" s="2">
        <v>51.515151515151501</v>
      </c>
      <c r="E1073" s="2">
        <v>140</v>
      </c>
      <c r="F1073" s="27">
        <v>2.1027335536197057E-2</v>
      </c>
      <c r="G1073" s="14">
        <v>49.090909090909101</v>
      </c>
      <c r="H1073" s="2">
        <v>38</v>
      </c>
      <c r="I1073" s="27">
        <v>5.2595155709342558E-3</v>
      </c>
      <c r="J1073" s="14">
        <v>20.606059999999999</v>
      </c>
      <c r="K1073" s="27">
        <v>-0.80808080808080807</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59</v>
      </c>
      <c r="C1074" s="27">
        <v>9.5577514984610396E-3</v>
      </c>
      <c r="D1074" s="2">
        <v>22.424242424242401</v>
      </c>
      <c r="E1074" s="2">
        <v>27</v>
      </c>
      <c r="F1074" s="27">
        <v>4.0552718534094326E-3</v>
      </c>
      <c r="G1074" s="14">
        <v>20.606060606060598</v>
      </c>
      <c r="H1074" s="2">
        <v>4</v>
      </c>
      <c r="I1074" s="27">
        <v>5.5363321799307963E-4</v>
      </c>
      <c r="J1074" s="14">
        <v>7.8787880000000001</v>
      </c>
      <c r="K1074" s="27">
        <v>-0.93220338983050843</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1015</v>
      </c>
      <c r="C1075" s="27">
        <v>0.16442572493115179</v>
      </c>
      <c r="D1075" s="2">
        <v>82.424242424242394</v>
      </c>
      <c r="E1075" s="2">
        <v>1026</v>
      </c>
      <c r="F1075" s="27">
        <v>0.15410033042955842</v>
      </c>
      <c r="G1075" s="14">
        <v>103.030303030303</v>
      </c>
      <c r="H1075" s="2">
        <v>1178</v>
      </c>
      <c r="I1075" s="27">
        <v>0.16304498269896195</v>
      </c>
      <c r="J1075" s="14">
        <v>154.545456</v>
      </c>
      <c r="K1075" s="27">
        <v>0.16059113300492611</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951</v>
      </c>
      <c r="C1076" s="27">
        <v>0.15405799449214319</v>
      </c>
      <c r="D1076" s="2">
        <v>84.242424242424207</v>
      </c>
      <c r="E1076" s="2">
        <v>978</v>
      </c>
      <c r="F1076" s="27">
        <v>0.14689095824571943</v>
      </c>
      <c r="G1076" s="14">
        <v>101.212121212121</v>
      </c>
      <c r="H1076" s="2">
        <v>1178</v>
      </c>
      <c r="I1076" s="27">
        <v>0.16304498269896195</v>
      </c>
      <c r="J1076" s="14">
        <v>154.545456</v>
      </c>
      <c r="K1076" s="27">
        <v>0.23869610935856991</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53</v>
      </c>
      <c r="C1077" s="27">
        <v>8.5857767698039843E-3</v>
      </c>
      <c r="D1077" s="2">
        <v>23.636363636363601</v>
      </c>
      <c r="E1077" s="2">
        <v>48</v>
      </c>
      <c r="F1077" s="27">
        <v>7.2093721838389904E-3</v>
      </c>
      <c r="G1077" s="14">
        <v>23.030303030302999</v>
      </c>
      <c r="H1077" s="2">
        <v>0</v>
      </c>
      <c r="I1077" s="27">
        <v>0</v>
      </c>
      <c r="J1077" s="14">
        <v>15.151515</v>
      </c>
      <c r="K1077" s="27">
        <v>-1</v>
      </c>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11</v>
      </c>
      <c r="C1078" s="27">
        <v>1.7819536692046008E-3</v>
      </c>
      <c r="D1078" s="2">
        <v>10.909090909090899</v>
      </c>
      <c r="E1078" s="2">
        <v>0</v>
      </c>
      <c r="F1078" s="27">
        <v>0</v>
      </c>
      <c r="G1078" s="14">
        <v>13.3333333333333</v>
      </c>
      <c r="H1078" s="2">
        <v>0</v>
      </c>
      <c r="I1078" s="27">
        <v>0</v>
      </c>
      <c r="J1078" s="14">
        <v>15.151515</v>
      </c>
      <c r="K1078" s="27">
        <v>-1</v>
      </c>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2328</v>
      </c>
      <c r="C1079" s="27">
        <v>0.37712619471893732</v>
      </c>
      <c r="D1079" s="2">
        <v>140.60606060606</v>
      </c>
      <c r="E1079" s="2">
        <v>2795</v>
      </c>
      <c r="F1079" s="27">
        <v>0.41979573445479124</v>
      </c>
      <c r="G1079" s="14">
        <v>169.09090909090901</v>
      </c>
      <c r="H1079" s="2">
        <v>3255</v>
      </c>
      <c r="I1079" s="27">
        <v>0.45051903114186853</v>
      </c>
      <c r="J1079" s="14">
        <v>292.121216</v>
      </c>
      <c r="K1079" s="27">
        <v>0.39819587628865977</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1159</v>
      </c>
      <c r="C1080" s="27">
        <v>0.18775311841892112</v>
      </c>
      <c r="D1080" s="2">
        <v>123.636363636363</v>
      </c>
      <c r="E1080" s="2">
        <v>1045</v>
      </c>
      <c r="F1080" s="27">
        <v>0.15695404025232804</v>
      </c>
      <c r="G1080" s="14">
        <v>135.15151515151501</v>
      </c>
      <c r="H1080" s="2">
        <v>1000</v>
      </c>
      <c r="I1080" s="27">
        <v>0.13840830449826991</v>
      </c>
      <c r="J1080" s="14">
        <v>196.363632</v>
      </c>
      <c r="K1080" s="27">
        <v>-0.13718723037100949</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781</v>
      </c>
      <c r="C1081" s="27">
        <v>0.12651871051352664</v>
      </c>
      <c r="D1081" s="2">
        <v>123.030303030303</v>
      </c>
      <c r="E1081" s="2">
        <v>780</v>
      </c>
      <c r="F1081" s="27">
        <v>0.11715229798738359</v>
      </c>
      <c r="G1081" s="14">
        <v>116.969696969697</v>
      </c>
      <c r="H1081" s="2">
        <v>778</v>
      </c>
      <c r="I1081" s="27">
        <v>0.10768166089965397</v>
      </c>
      <c r="J1081" s="14">
        <v>198.78787199999999</v>
      </c>
      <c r="K1081" s="27">
        <v>-3.8412291933418692E-3</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260</v>
      </c>
      <c r="C1082" s="27">
        <v>4.2118904908472379E-2</v>
      </c>
      <c r="D1082" s="2">
        <v>61.818181818181799</v>
      </c>
      <c r="E1082" s="2">
        <v>228</v>
      </c>
      <c r="F1082" s="27">
        <v>3.4244517873235208E-2</v>
      </c>
      <c r="G1082" s="14">
        <v>61.818181818181799</v>
      </c>
      <c r="H1082" s="2">
        <v>153</v>
      </c>
      <c r="I1082" s="27">
        <v>2.1176470588235293E-2</v>
      </c>
      <c r="J1082" s="14">
        <v>50.303031900000001</v>
      </c>
      <c r="K1082" s="27">
        <v>-0.41153846153846152</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118</v>
      </c>
      <c r="C1083" s="27">
        <v>1.9115502996922079E-2</v>
      </c>
      <c r="D1083" s="2">
        <v>52.121212121212103</v>
      </c>
      <c r="E1083" s="2">
        <v>37</v>
      </c>
      <c r="F1083" s="27">
        <v>5.5572243917092218E-3</v>
      </c>
      <c r="G1083" s="14">
        <v>22.424242424242401</v>
      </c>
      <c r="H1083" s="2">
        <v>69</v>
      </c>
      <c r="I1083" s="27">
        <v>9.5501730103806221E-3</v>
      </c>
      <c r="J1083" s="14">
        <v>23.030304000000001</v>
      </c>
      <c r="K1083" s="27">
        <v>-0.4152542372881356</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952</v>
      </c>
      <c r="C1084" s="27">
        <v>0.15421999028025271</v>
      </c>
      <c r="D1084" s="2">
        <v>95.757575757575694</v>
      </c>
      <c r="E1084" s="2">
        <v>1474</v>
      </c>
      <c r="F1084" s="27">
        <v>0.221387804145389</v>
      </c>
      <c r="G1084" s="14">
        <v>155.15151515151501</v>
      </c>
      <c r="H1084" s="2">
        <v>1746</v>
      </c>
      <c r="I1084" s="27">
        <v>0.24166089965397924</v>
      </c>
      <c r="J1084" s="14">
        <v>232.72728000000001</v>
      </c>
      <c r="K1084" s="27">
        <v>0.83403361344537819</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756</v>
      </c>
      <c r="C1085" s="27">
        <v>0.12246881581078892</v>
      </c>
      <c r="D1085" s="2">
        <v>97.575757575757606</v>
      </c>
      <c r="E1085" s="2">
        <v>1205</v>
      </c>
      <c r="F1085" s="27">
        <v>0.18098528086512466</v>
      </c>
      <c r="G1085" s="14">
        <v>133.333333333333</v>
      </c>
      <c r="H1085" s="2">
        <v>1334</v>
      </c>
      <c r="I1085" s="27">
        <v>0.18463667820069204</v>
      </c>
      <c r="J1085" s="14">
        <v>231.515152</v>
      </c>
      <c r="K1085" s="27">
        <v>0.76455026455026454</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165</v>
      </c>
      <c r="C1086" s="27">
        <v>2.6729305038069012E-2</v>
      </c>
      <c r="D1086" s="2">
        <v>44.848484848484802</v>
      </c>
      <c r="E1086" s="2">
        <v>253</v>
      </c>
      <c r="F1086" s="27">
        <v>3.7999399218984681E-2</v>
      </c>
      <c r="G1086" s="14">
        <v>73.939393939393895</v>
      </c>
      <c r="H1086" s="2">
        <v>353</v>
      </c>
      <c r="I1086" s="27">
        <v>4.8858131487889277E-2</v>
      </c>
      <c r="J1086" s="14">
        <v>132.121216</v>
      </c>
      <c r="K1086" s="27">
        <v>1.1393939393939394</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31</v>
      </c>
      <c r="C1087" s="27">
        <v>5.0218694313947836E-3</v>
      </c>
      <c r="D1087" s="2">
        <v>19.393939393939299</v>
      </c>
      <c r="E1087" s="2">
        <v>16</v>
      </c>
      <c r="F1087" s="27">
        <v>2.4031240612796636E-3</v>
      </c>
      <c r="G1087" s="14">
        <v>10.909090909090899</v>
      </c>
      <c r="H1087" s="2">
        <v>59</v>
      </c>
      <c r="I1087" s="27">
        <v>8.1660899653979244E-3</v>
      </c>
      <c r="J1087" s="14">
        <v>33.3333321</v>
      </c>
      <c r="K1087" s="27">
        <v>0.90322580645161288</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217</v>
      </c>
      <c r="C1088" s="27">
        <v>3.515308601976349E-2</v>
      </c>
      <c r="D1088" s="2">
        <v>49.090909090909101</v>
      </c>
      <c r="E1088" s="2">
        <v>276</v>
      </c>
      <c r="F1088" s="27">
        <v>4.14538900570742E-2</v>
      </c>
      <c r="G1088" s="14">
        <v>55.151515151515099</v>
      </c>
      <c r="H1088" s="2">
        <v>509</v>
      </c>
      <c r="I1088" s="27">
        <v>7.044982698961938E-2</v>
      </c>
      <c r="J1088" s="14">
        <v>101.818184</v>
      </c>
      <c r="K1088" s="27">
        <v>1.3456221198156681</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217</v>
      </c>
      <c r="C1089" s="27">
        <v>3.515308601976349E-2</v>
      </c>
      <c r="D1089" s="2">
        <v>49.090909090909101</v>
      </c>
      <c r="E1089" s="2">
        <v>276</v>
      </c>
      <c r="F1089" s="27">
        <v>4.14538900570742E-2</v>
      </c>
      <c r="G1089" s="14">
        <v>55.151515151515099</v>
      </c>
      <c r="H1089" s="2">
        <v>437</v>
      </c>
      <c r="I1089" s="27">
        <v>6.0484429065743944E-2</v>
      </c>
      <c r="J1089" s="14">
        <v>110.303032</v>
      </c>
      <c r="K1089" s="27">
        <v>1.0138248847926268</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0</v>
      </c>
      <c r="F1090" s="27">
        <v>0</v>
      </c>
      <c r="G1090" s="14">
        <v>13.3333333333333</v>
      </c>
      <c r="H1090" s="2">
        <v>56</v>
      </c>
      <c r="I1090" s="27">
        <v>7.7508650519031138E-3</v>
      </c>
      <c r="J1090" s="14">
        <v>40.606059999999999</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13.3333333333333</v>
      </c>
      <c r="H1091" s="2">
        <v>16</v>
      </c>
      <c r="I1091" s="27">
        <v>2.2145328719723185E-3</v>
      </c>
      <c r="J1091" s="14">
        <v>15.151515</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3" t="s">
        <v>1945</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row>
    <row r="1094" spans="1:31" x14ac:dyDescent="0.3">
      <c r="B1094" s="212" t="s">
        <v>1720</v>
      </c>
      <c r="C1094" s="212"/>
      <c r="D1094" s="212" t="s">
        <v>1721</v>
      </c>
      <c r="E1094" s="212" t="s">
        <v>1720</v>
      </c>
      <c r="F1094" s="212"/>
      <c r="G1094" s="212" t="s">
        <v>1721</v>
      </c>
      <c r="H1094" s="212" t="s">
        <v>1720</v>
      </c>
      <c r="I1094" s="212"/>
      <c r="J1094" s="212" t="s">
        <v>1721</v>
      </c>
      <c r="K1094" t="s">
        <v>188</v>
      </c>
      <c r="L1094" s="212" t="s">
        <v>1720</v>
      </c>
      <c r="M1094" s="212"/>
      <c r="N1094" s="212" t="s">
        <v>1721</v>
      </c>
      <c r="O1094" s="212" t="s">
        <v>1720</v>
      </c>
      <c r="P1094" s="212"/>
      <c r="Q1094" s="212" t="s">
        <v>1721</v>
      </c>
      <c r="R1094" s="212" t="s">
        <v>1720</v>
      </c>
      <c r="S1094" s="212"/>
      <c r="T1094" s="212" t="s">
        <v>1721</v>
      </c>
      <c r="U1094" t="s">
        <v>188</v>
      </c>
      <c r="V1094" s="212" t="s">
        <v>1720</v>
      </c>
      <c r="W1094" s="212"/>
      <c r="X1094" s="212" t="s">
        <v>1721</v>
      </c>
      <c r="Y1094" s="212" t="s">
        <v>1720</v>
      </c>
      <c r="Z1094" s="212"/>
      <c r="AA1094" s="212" t="s">
        <v>1721</v>
      </c>
      <c r="AB1094" s="212" t="s">
        <v>1720</v>
      </c>
      <c r="AC1094" s="212"/>
      <c r="AD1094" s="212" t="s">
        <v>1721</v>
      </c>
      <c r="AE1094" t="s">
        <v>188</v>
      </c>
    </row>
    <row r="1095" spans="1:31" x14ac:dyDescent="0.3">
      <c r="A1095" t="s">
        <v>190</v>
      </c>
      <c r="B1095" s="2">
        <v>6529</v>
      </c>
      <c r="C1095" s="27" t="s">
        <v>188</v>
      </c>
      <c r="D1095" s="2">
        <v>154.54545454545399</v>
      </c>
      <c r="E1095" s="2">
        <v>6984</v>
      </c>
      <c r="F1095" s="27" t="s">
        <v>188</v>
      </c>
      <c r="G1095" s="14">
        <v>143.636363636363</v>
      </c>
      <c r="H1095" s="2">
        <v>7673</v>
      </c>
      <c r="I1095" s="27" t="s">
        <v>188</v>
      </c>
      <c r="J1095" s="14">
        <v>264.84848</v>
      </c>
      <c r="K1095" s="27">
        <v>0.17521825700719865</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5021</v>
      </c>
      <c r="C1096" s="27">
        <v>0.76903047939960179</v>
      </c>
      <c r="D1096" s="2">
        <v>158.18181818181799</v>
      </c>
      <c r="E1096" s="2">
        <v>5333</v>
      </c>
      <c r="F1096" s="27">
        <v>0.76360252004581897</v>
      </c>
      <c r="G1096" s="14">
        <v>149.09090909090901</v>
      </c>
      <c r="H1096" s="2">
        <v>5475</v>
      </c>
      <c r="I1096" s="27">
        <v>0.71354098787957776</v>
      </c>
      <c r="J1096" s="14">
        <v>273.33334400000001</v>
      </c>
      <c r="K1096" s="27">
        <v>9.0420235012945632E-2</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133</v>
      </c>
      <c r="C1097" s="27">
        <v>2.0370654005207534E-2</v>
      </c>
      <c r="D1097" s="2">
        <v>37.5757575757575</v>
      </c>
      <c r="E1097" s="2">
        <v>185</v>
      </c>
      <c r="F1097" s="27">
        <v>2.6489117983963344E-2</v>
      </c>
      <c r="G1097" s="14">
        <v>49.696969696969703</v>
      </c>
      <c r="H1097" s="2">
        <v>243</v>
      </c>
      <c r="I1097" s="27">
        <v>3.1669490420956604E-2</v>
      </c>
      <c r="J1097" s="14">
        <v>125.454544</v>
      </c>
      <c r="K1097" s="27">
        <v>0.82706766917293228</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122</v>
      </c>
      <c r="C1098" s="27">
        <v>1.8685863072446011E-2</v>
      </c>
      <c r="D1098" s="2">
        <v>45.454545454545404</v>
      </c>
      <c r="E1098" s="2">
        <v>178</v>
      </c>
      <c r="F1098" s="27">
        <v>2.5486827033218785E-2</v>
      </c>
      <c r="G1098" s="14">
        <v>47.878787878787797</v>
      </c>
      <c r="H1098" s="2">
        <v>46</v>
      </c>
      <c r="I1098" s="27">
        <v>5.9950475693991917E-3</v>
      </c>
      <c r="J1098" s="14">
        <v>27.878788</v>
      </c>
      <c r="K1098" s="27">
        <v>-0.62295081967213117</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340</v>
      </c>
      <c r="C1099" s="27">
        <v>5.2075356103538063E-2</v>
      </c>
      <c r="D1099" s="2">
        <v>83.636363636363598</v>
      </c>
      <c r="E1099" s="2">
        <v>360</v>
      </c>
      <c r="F1099" s="27">
        <v>5.1546391752577317E-2</v>
      </c>
      <c r="G1099" s="14">
        <v>81.818181818181799</v>
      </c>
      <c r="H1099" s="2">
        <v>535</v>
      </c>
      <c r="I1099" s="27">
        <v>6.972500977453408E-2</v>
      </c>
      <c r="J1099" s="14">
        <v>136.363632</v>
      </c>
      <c r="K1099" s="27">
        <v>0.57352941176470584</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324</v>
      </c>
      <c r="C1100" s="27">
        <v>4.9624751110430389E-2</v>
      </c>
      <c r="D1100" s="2">
        <v>61.818181818181799</v>
      </c>
      <c r="E1100" s="2">
        <v>324</v>
      </c>
      <c r="F1100" s="27">
        <v>4.6391752577319589E-2</v>
      </c>
      <c r="G1100" s="14">
        <v>78.181818181818201</v>
      </c>
      <c r="H1100" s="2">
        <v>576</v>
      </c>
      <c r="I1100" s="27">
        <v>7.506842173856379E-2</v>
      </c>
      <c r="J1100" s="14">
        <v>196.363632</v>
      </c>
      <c r="K1100" s="27">
        <v>0.77777777777777779</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52</v>
      </c>
      <c r="C1101" s="27">
        <v>7.9644662275999388E-3</v>
      </c>
      <c r="D1101" s="2">
        <v>21.818181818181799</v>
      </c>
      <c r="E1101" s="2">
        <v>38</v>
      </c>
      <c r="F1101" s="27">
        <v>5.4410080183276057E-3</v>
      </c>
      <c r="G1101" s="14">
        <v>25.4545454545454</v>
      </c>
      <c r="H1101" s="2">
        <v>101</v>
      </c>
      <c r="I1101" s="27">
        <v>1.3163039228463444E-2</v>
      </c>
      <c r="J1101" s="14">
        <v>51.515152</v>
      </c>
      <c r="K1101" s="27">
        <v>0.94230769230769229</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103</v>
      </c>
      <c r="C1102" s="27">
        <v>1.5775769643130648E-2</v>
      </c>
      <c r="D1102" s="2">
        <v>43.030303030303003</v>
      </c>
      <c r="E1102" s="2">
        <v>86</v>
      </c>
      <c r="F1102" s="27">
        <v>1.2313860252004582E-2</v>
      </c>
      <c r="G1102" s="14">
        <v>30.303030303030301</v>
      </c>
      <c r="H1102" s="2">
        <v>71</v>
      </c>
      <c r="I1102" s="27">
        <v>9.2532255962465785E-3</v>
      </c>
      <c r="J1102" s="14">
        <v>30.909089999999999</v>
      </c>
      <c r="K1102" s="27">
        <v>-0.31067961165048541</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60</v>
      </c>
      <c r="C1103" s="27">
        <v>9.1897687241537761E-3</v>
      </c>
      <c r="D1103" s="2">
        <v>23.030303030302999</v>
      </c>
      <c r="E1103" s="2">
        <v>96</v>
      </c>
      <c r="F1103" s="27">
        <v>1.3745704467353952E-2</v>
      </c>
      <c r="G1103" s="14">
        <v>35.757575757575701</v>
      </c>
      <c r="H1103" s="2">
        <v>137</v>
      </c>
      <c r="I1103" s="27">
        <v>1.7854815587123679E-2</v>
      </c>
      <c r="J1103" s="14">
        <v>53.939392099999999</v>
      </c>
      <c r="K1103" s="27">
        <v>1.2833333333333334</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367</v>
      </c>
      <c r="C1104" s="27">
        <v>5.6210752029407257E-2</v>
      </c>
      <c r="D1104" s="2">
        <v>47.878787878787797</v>
      </c>
      <c r="E1104" s="2">
        <v>384</v>
      </c>
      <c r="F1104" s="27">
        <v>5.4982817869415807E-2</v>
      </c>
      <c r="G1104" s="14">
        <v>60</v>
      </c>
      <c r="H1104" s="2">
        <v>472</v>
      </c>
      <c r="I1104" s="27">
        <v>6.1514401146878665E-2</v>
      </c>
      <c r="J1104" s="14">
        <v>107.272728</v>
      </c>
      <c r="K1104" s="27">
        <v>0.28610354223433243</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7</v>
      </c>
      <c r="C1105" s="27">
        <v>1.0721396844846072E-3</v>
      </c>
      <c r="D1105" s="2">
        <v>7.2727272727272698</v>
      </c>
      <c r="E1105" s="2">
        <v>0</v>
      </c>
      <c r="F1105" s="27">
        <v>0</v>
      </c>
      <c r="G1105" s="14">
        <v>13.3333333333333</v>
      </c>
      <c r="H1105" s="2">
        <v>17</v>
      </c>
      <c r="I1105" s="27">
        <v>2.2155610582562232E-3</v>
      </c>
      <c r="J1105" s="14">
        <v>19.393940000000001</v>
      </c>
      <c r="K1105" s="27">
        <v>1.4285714285714286</v>
      </c>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3" t="s">
        <v>1946</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row>
    <row r="1108" spans="1:31" x14ac:dyDescent="0.3">
      <c r="B1108" s="212" t="s">
        <v>1720</v>
      </c>
      <c r="C1108" s="212"/>
      <c r="D1108" s="212" t="s">
        <v>1721</v>
      </c>
      <c r="E1108" s="212" t="s">
        <v>1720</v>
      </c>
      <c r="F1108" s="212"/>
      <c r="G1108" s="212" t="s">
        <v>1721</v>
      </c>
      <c r="H1108" s="212" t="s">
        <v>1720</v>
      </c>
      <c r="I1108" s="212"/>
      <c r="J1108" s="212" t="s">
        <v>1721</v>
      </c>
      <c r="K1108" t="s">
        <v>188</v>
      </c>
      <c r="L1108" s="212" t="s">
        <v>1720</v>
      </c>
      <c r="M1108" s="212"/>
      <c r="N1108" s="212" t="s">
        <v>1721</v>
      </c>
      <c r="O1108" s="212" t="s">
        <v>1720</v>
      </c>
      <c r="P1108" s="212"/>
      <c r="Q1108" s="212" t="s">
        <v>1721</v>
      </c>
      <c r="R1108" s="212" t="s">
        <v>1720</v>
      </c>
      <c r="S1108" s="212"/>
      <c r="T1108" s="212" t="s">
        <v>1721</v>
      </c>
      <c r="U1108" t="s">
        <v>188</v>
      </c>
      <c r="V1108" s="212" t="s">
        <v>1720</v>
      </c>
      <c r="W1108" s="212"/>
      <c r="X1108" s="212" t="s">
        <v>1721</v>
      </c>
      <c r="Y1108" s="212" t="s">
        <v>1720</v>
      </c>
      <c r="Z1108" s="212"/>
      <c r="AA1108" s="212" t="s">
        <v>1721</v>
      </c>
      <c r="AB1108" s="212" t="s">
        <v>1720</v>
      </c>
      <c r="AC1108" s="212"/>
      <c r="AD1108" s="212" t="s">
        <v>1721</v>
      </c>
      <c r="AE1108" t="s">
        <v>188</v>
      </c>
    </row>
    <row r="1109" spans="1:31" x14ac:dyDescent="0.3">
      <c r="A1109" t="s">
        <v>190</v>
      </c>
      <c r="B1109" s="2">
        <v>6173</v>
      </c>
      <c r="C1109" s="27" t="s">
        <v>188</v>
      </c>
      <c r="D1109" s="2">
        <v>146.666666666666</v>
      </c>
      <c r="E1109" s="2">
        <v>6658</v>
      </c>
      <c r="F1109" s="27" t="s">
        <v>188</v>
      </c>
      <c r="G1109" s="14">
        <v>129.69696969696901</v>
      </c>
      <c r="H1109" s="2">
        <v>7225</v>
      </c>
      <c r="I1109" s="27" t="s">
        <v>188</v>
      </c>
      <c r="J1109" s="14">
        <v>275.75756799999999</v>
      </c>
      <c r="K1109" s="27">
        <v>0.17041956909120362</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3845</v>
      </c>
      <c r="C1110" s="27">
        <v>0.62287380528106273</v>
      </c>
      <c r="D1110" s="2">
        <v>155.15151515151501</v>
      </c>
      <c r="E1110" s="2">
        <v>3863</v>
      </c>
      <c r="F1110" s="27">
        <v>0.58020426554520876</v>
      </c>
      <c r="G1110" s="14">
        <v>197.575757575757</v>
      </c>
      <c r="H1110" s="2">
        <v>3970</v>
      </c>
      <c r="I1110" s="27">
        <v>0.54948096885813147</v>
      </c>
      <c r="J1110" s="14">
        <v>326.06060000000002</v>
      </c>
      <c r="K1110" s="27">
        <v>3.2509752925877766E-2</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3490</v>
      </c>
      <c r="C1111" s="27">
        <v>0.56536530050218692</v>
      </c>
      <c r="D1111" s="2">
        <v>148.48484848484799</v>
      </c>
      <c r="E1111" s="2">
        <v>3479</v>
      </c>
      <c r="F1111" s="27">
        <v>0.52252928807449683</v>
      </c>
      <c r="G1111" s="14">
        <v>186.666666666666</v>
      </c>
      <c r="H1111" s="2">
        <v>3436</v>
      </c>
      <c r="I1111" s="27">
        <v>0.47557093425605534</v>
      </c>
      <c r="J1111" s="14">
        <v>296.96969999999999</v>
      </c>
      <c r="K1111" s="27">
        <v>-1.5472779369627506E-2</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60</v>
      </c>
      <c r="C1112" s="27">
        <v>9.7197472865705493E-3</v>
      </c>
      <c r="D1112" s="2">
        <v>26.6666666666666</v>
      </c>
      <c r="E1112" s="2">
        <v>62</v>
      </c>
      <c r="F1112" s="27">
        <v>9.3121057374586959E-3</v>
      </c>
      <c r="G1112" s="14">
        <v>26.6666666666666</v>
      </c>
      <c r="H1112" s="2">
        <v>154</v>
      </c>
      <c r="I1112" s="27">
        <v>2.1314878892733563E-2</v>
      </c>
      <c r="J1112" s="14">
        <v>100</v>
      </c>
      <c r="K1112" s="27">
        <v>1.5666666666666667</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2572</v>
      </c>
      <c r="B1113" s="2">
        <v>0</v>
      </c>
      <c r="C1113" s="27">
        <v>0</v>
      </c>
      <c r="D1113" s="2">
        <v>80</v>
      </c>
      <c r="E1113" s="2">
        <v>0</v>
      </c>
      <c r="F1113" s="27">
        <v>0</v>
      </c>
      <c r="G1113" s="14">
        <v>13.3333333333333</v>
      </c>
      <c r="H1113" s="2">
        <v>0</v>
      </c>
      <c r="I1113" s="27">
        <v>0</v>
      </c>
      <c r="J1113" s="14">
        <v>15.151515</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18</v>
      </c>
      <c r="F1114" s="27">
        <v>2.7035145689396217E-3</v>
      </c>
      <c r="G1114" s="14">
        <v>18.181818181818102</v>
      </c>
      <c r="H1114" s="2">
        <v>86</v>
      </c>
      <c r="I1114" s="27">
        <v>1.1903114186851211E-2</v>
      </c>
      <c r="J1114" s="14">
        <v>81.212119999999999</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8</v>
      </c>
      <c r="C1115" s="27">
        <v>1.2959663048760731E-3</v>
      </c>
      <c r="D1115" s="2">
        <v>7.8787878787878798</v>
      </c>
      <c r="E1115" s="2">
        <v>0</v>
      </c>
      <c r="F1115" s="27">
        <v>0</v>
      </c>
      <c r="G1115" s="14">
        <v>13.3333333333333</v>
      </c>
      <c r="H1115" s="2">
        <v>0</v>
      </c>
      <c r="I1115" s="27">
        <v>0</v>
      </c>
      <c r="J1115" s="14">
        <v>15.151515</v>
      </c>
      <c r="K1115" s="27">
        <v>-1</v>
      </c>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0</v>
      </c>
      <c r="C1116" s="27">
        <v>0</v>
      </c>
      <c r="D1116" s="2">
        <v>80</v>
      </c>
      <c r="E1116" s="2">
        <v>0</v>
      </c>
      <c r="F1116" s="27">
        <v>0</v>
      </c>
      <c r="G1116" s="14">
        <v>13.3333333333333</v>
      </c>
      <c r="H1116" s="2">
        <v>0</v>
      </c>
      <c r="I1116" s="27">
        <v>0</v>
      </c>
      <c r="J1116" s="14">
        <v>15.151515</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9</v>
      </c>
      <c r="C1117" s="27">
        <v>1.4579620929855823E-3</v>
      </c>
      <c r="D1117" s="2">
        <v>9.0909090909090899</v>
      </c>
      <c r="E1117" s="2">
        <v>21</v>
      </c>
      <c r="F1117" s="27">
        <v>3.1541003304295582E-3</v>
      </c>
      <c r="G1117" s="14">
        <v>18.181818181818102</v>
      </c>
      <c r="H1117" s="2">
        <v>0</v>
      </c>
      <c r="I1117" s="27">
        <v>0</v>
      </c>
      <c r="J1117" s="14">
        <v>15.151515</v>
      </c>
      <c r="K1117" s="27">
        <v>-1</v>
      </c>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13.3333333333333</v>
      </c>
      <c r="H1118" s="2">
        <v>0</v>
      </c>
      <c r="I1118" s="27">
        <v>0</v>
      </c>
      <c r="J1118" s="14">
        <v>15.151515</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271</v>
      </c>
      <c r="C1119" s="27">
        <v>4.3900858577676984E-2</v>
      </c>
      <c r="D1119" s="2">
        <v>36.363636363636303</v>
      </c>
      <c r="E1119" s="2">
        <v>283</v>
      </c>
      <c r="F1119" s="27">
        <v>4.250525683388405E-2</v>
      </c>
      <c r="G1119" s="14">
        <v>45.454545454545404</v>
      </c>
      <c r="H1119" s="2">
        <v>277</v>
      </c>
      <c r="I1119" s="27">
        <v>3.8339100346020762E-2</v>
      </c>
      <c r="J1119" s="14">
        <v>70.303030000000007</v>
      </c>
      <c r="K1119" s="27">
        <v>2.2140221402214021E-2</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7</v>
      </c>
      <c r="C1120" s="27">
        <v>1.133970516766564E-3</v>
      </c>
      <c r="D1120" s="2">
        <v>7.2727272727272698</v>
      </c>
      <c r="E1120" s="2">
        <v>0</v>
      </c>
      <c r="F1120" s="27">
        <v>0</v>
      </c>
      <c r="G1120" s="14">
        <v>13.3333333333333</v>
      </c>
      <c r="H1120" s="2">
        <v>17</v>
      </c>
      <c r="I1120" s="27">
        <v>2.352941176470588E-3</v>
      </c>
      <c r="J1120" s="14">
        <v>19.393940000000001</v>
      </c>
      <c r="K1120" s="27">
        <v>1.4285714285714286</v>
      </c>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2328</v>
      </c>
      <c r="C1121" s="27">
        <v>0.37712619471893732</v>
      </c>
      <c r="D1121" s="2">
        <v>140.60606060606</v>
      </c>
      <c r="E1121" s="2">
        <v>2795</v>
      </c>
      <c r="F1121" s="27">
        <v>0.41979573445479124</v>
      </c>
      <c r="G1121" s="14">
        <v>169.09090909090901</v>
      </c>
      <c r="H1121" s="2">
        <v>3255</v>
      </c>
      <c r="I1121" s="27">
        <v>0.45051903114186853</v>
      </c>
      <c r="J1121" s="14">
        <v>292.121216</v>
      </c>
      <c r="K1121" s="27">
        <v>0.39819587628865977</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1263</v>
      </c>
      <c r="C1122" s="27">
        <v>0.20460068038231005</v>
      </c>
      <c r="D1122" s="2">
        <v>119.39393939393899</v>
      </c>
      <c r="E1122" s="2">
        <v>1566</v>
      </c>
      <c r="F1122" s="27">
        <v>0.23520576749774708</v>
      </c>
      <c r="G1122" s="14">
        <v>147.272727272727</v>
      </c>
      <c r="H1122" s="2">
        <v>1699</v>
      </c>
      <c r="I1122" s="27">
        <v>0.23515570934256055</v>
      </c>
      <c r="J1122" s="14">
        <v>242.42424</v>
      </c>
      <c r="K1122" s="27">
        <v>0.34520981789390343</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73</v>
      </c>
      <c r="C1123" s="27">
        <v>1.1825692531994168E-2</v>
      </c>
      <c r="D1123" s="2">
        <v>26.060606060605998</v>
      </c>
      <c r="E1123" s="2">
        <v>123</v>
      </c>
      <c r="F1123" s="27">
        <v>1.8474016221087415E-2</v>
      </c>
      <c r="G1123" s="14">
        <v>45.454545454545404</v>
      </c>
      <c r="H1123" s="2">
        <v>89</v>
      </c>
      <c r="I1123" s="27">
        <v>1.2318339100346021E-2</v>
      </c>
      <c r="J1123" s="14">
        <v>69.696969999999993</v>
      </c>
      <c r="K1123" s="27">
        <v>0.21917808219178081</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2572</v>
      </c>
      <c r="B1124" s="2">
        <v>102</v>
      </c>
      <c r="C1124" s="27">
        <v>1.6523570387169933E-2</v>
      </c>
      <c r="D1124" s="2">
        <v>36.969696969696898</v>
      </c>
      <c r="E1124" s="2">
        <v>178</v>
      </c>
      <c r="F1124" s="27">
        <v>2.6734755181736257E-2</v>
      </c>
      <c r="G1124" s="14">
        <v>47.878787878787797</v>
      </c>
      <c r="H1124" s="2">
        <v>39</v>
      </c>
      <c r="I1124" s="27">
        <v>5.3979238754325257E-3</v>
      </c>
      <c r="J1124" s="14">
        <v>27.272728000000001</v>
      </c>
      <c r="K1124" s="27">
        <v>-0.61764705882352944</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340</v>
      </c>
      <c r="C1125" s="27">
        <v>5.5078567957233114E-2</v>
      </c>
      <c r="D1125" s="2">
        <v>83.636363636363598</v>
      </c>
      <c r="E1125" s="2">
        <v>342</v>
      </c>
      <c r="F1125" s="27">
        <v>5.1366776809852806E-2</v>
      </c>
      <c r="G1125" s="14">
        <v>78.787878787878796</v>
      </c>
      <c r="H1125" s="2">
        <v>406</v>
      </c>
      <c r="I1125" s="27">
        <v>5.619377162629758E-2</v>
      </c>
      <c r="J1125" s="14">
        <v>95.757576</v>
      </c>
      <c r="K1125" s="27">
        <v>0.19411764705882353</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295</v>
      </c>
      <c r="C1126" s="27">
        <v>4.7788757492305198E-2</v>
      </c>
      <c r="D1126" s="2">
        <v>64.848484848484802</v>
      </c>
      <c r="E1126" s="2">
        <v>324</v>
      </c>
      <c r="F1126" s="27">
        <v>4.8663262240913184E-2</v>
      </c>
      <c r="G1126" s="14">
        <v>78.181818181818201</v>
      </c>
      <c r="H1126" s="2">
        <v>576</v>
      </c>
      <c r="I1126" s="27">
        <v>7.9723183391003455E-2</v>
      </c>
      <c r="J1126" s="14">
        <v>196.363632</v>
      </c>
      <c r="K1126" s="27">
        <v>0.9525423728813559</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52</v>
      </c>
      <c r="C1127" s="27">
        <v>8.4237809816944762E-3</v>
      </c>
      <c r="D1127" s="2">
        <v>21.818181818181799</v>
      </c>
      <c r="E1127" s="2">
        <v>38</v>
      </c>
      <c r="F1127" s="27">
        <v>5.7074196455392011E-3</v>
      </c>
      <c r="G1127" s="14">
        <v>25.4545454545454</v>
      </c>
      <c r="H1127" s="2">
        <v>101</v>
      </c>
      <c r="I1127" s="27">
        <v>1.397923875432526E-2</v>
      </c>
      <c r="J1127" s="14">
        <v>51.515152</v>
      </c>
      <c r="K1127" s="27">
        <v>0.94230769230769229</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94</v>
      </c>
      <c r="C1128" s="27">
        <v>1.522760408229386E-2</v>
      </c>
      <c r="D1128" s="2">
        <v>42.424242424242401</v>
      </c>
      <c r="E1128" s="2">
        <v>65</v>
      </c>
      <c r="F1128" s="27">
        <v>9.7626914989486328E-3</v>
      </c>
      <c r="G1128" s="14">
        <v>25.4545454545454</v>
      </c>
      <c r="H1128" s="2">
        <v>71</v>
      </c>
      <c r="I1128" s="27">
        <v>9.8269896193771619E-3</v>
      </c>
      <c r="J1128" s="14">
        <v>30.909089999999999</v>
      </c>
      <c r="K1128" s="27">
        <v>-0.24468085106382978</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60</v>
      </c>
      <c r="C1129" s="27">
        <v>9.7197472865705493E-3</v>
      </c>
      <c r="D1129" s="2">
        <v>23.030303030302999</v>
      </c>
      <c r="E1129" s="2">
        <v>96</v>
      </c>
      <c r="F1129" s="27">
        <v>1.4418744367677981E-2</v>
      </c>
      <c r="G1129" s="14">
        <v>35.757575757575701</v>
      </c>
      <c r="H1129" s="2">
        <v>137</v>
      </c>
      <c r="I1129" s="27">
        <v>1.8961937716262974E-2</v>
      </c>
      <c r="J1129" s="14">
        <v>53.939392099999999</v>
      </c>
      <c r="K1129" s="27">
        <v>1.2833333333333334</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49</v>
      </c>
      <c r="C1130" s="27">
        <v>7.9377936173659486E-3</v>
      </c>
      <c r="D1130" s="2">
        <v>24.848484848484802</v>
      </c>
      <c r="E1130" s="2">
        <v>63</v>
      </c>
      <c r="F1130" s="27">
        <v>9.462300991288676E-3</v>
      </c>
      <c r="G1130" s="14">
        <v>32.121212121212103</v>
      </c>
      <c r="H1130" s="2">
        <v>137</v>
      </c>
      <c r="I1130" s="27">
        <v>1.8961937716262974E-2</v>
      </c>
      <c r="J1130" s="14">
        <v>44.242424</v>
      </c>
      <c r="K1130" s="27">
        <v>1.7959183673469388</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13.3333333333333</v>
      </c>
      <c r="H1131" s="2">
        <v>0</v>
      </c>
      <c r="I1131" s="27">
        <v>0</v>
      </c>
      <c r="J1131" s="14">
        <v>15.151515</v>
      </c>
      <c r="K1131" s="198"/>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3" t="s">
        <v>1958</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row>
    <row r="1134" spans="1:31" x14ac:dyDescent="0.3">
      <c r="B1134" s="212" t="s">
        <v>1720</v>
      </c>
      <c r="C1134" s="212"/>
      <c r="D1134" s="212" t="s">
        <v>1721</v>
      </c>
      <c r="E1134" s="212" t="s">
        <v>1720</v>
      </c>
      <c r="F1134" s="212"/>
      <c r="G1134" s="212" t="s">
        <v>1721</v>
      </c>
      <c r="H1134" s="212" t="s">
        <v>1720</v>
      </c>
      <c r="I1134" s="212"/>
      <c r="J1134" s="212" t="s">
        <v>1721</v>
      </c>
      <c r="K1134" t="s">
        <v>188</v>
      </c>
      <c r="L1134" s="212" t="s">
        <v>1720</v>
      </c>
      <c r="M1134" s="212"/>
      <c r="N1134" s="212" t="s">
        <v>1721</v>
      </c>
      <c r="O1134" s="212" t="s">
        <v>1720</v>
      </c>
      <c r="P1134" s="212"/>
      <c r="Q1134" s="212" t="s">
        <v>1721</v>
      </c>
      <c r="R1134" s="212" t="s">
        <v>1720</v>
      </c>
      <c r="S1134" s="212"/>
      <c r="T1134" s="212" t="s">
        <v>1721</v>
      </c>
      <c r="U1134" t="s">
        <v>188</v>
      </c>
      <c r="V1134" s="212" t="s">
        <v>1720</v>
      </c>
      <c r="W1134" s="212"/>
      <c r="X1134" s="212" t="s">
        <v>1721</v>
      </c>
      <c r="Y1134" s="212" t="s">
        <v>1720</v>
      </c>
      <c r="Z1134" s="212"/>
      <c r="AA1134" s="212" t="s">
        <v>1721</v>
      </c>
      <c r="AB1134" s="212" t="s">
        <v>1720</v>
      </c>
      <c r="AC1134" s="212"/>
      <c r="AD1134" s="212" t="s">
        <v>1721</v>
      </c>
      <c r="AE1134" t="s">
        <v>188</v>
      </c>
    </row>
    <row r="1135" spans="1:31" x14ac:dyDescent="0.3">
      <c r="A1135" t="s">
        <v>190</v>
      </c>
      <c r="B1135" s="2">
        <v>6529</v>
      </c>
      <c r="C1135" s="27" t="s">
        <v>188</v>
      </c>
      <c r="D1135" s="2">
        <v>154.54545454545399</v>
      </c>
      <c r="E1135" s="2">
        <v>6984</v>
      </c>
      <c r="F1135" s="27" t="s">
        <v>188</v>
      </c>
      <c r="G1135" s="14">
        <v>143.636363636363</v>
      </c>
      <c r="H1135" s="2">
        <v>7673</v>
      </c>
      <c r="I1135" s="27" t="s">
        <v>188</v>
      </c>
      <c r="J1135" s="14">
        <v>264.84848</v>
      </c>
      <c r="K1135" s="27">
        <v>0.17521825700719865</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45</v>
      </c>
      <c r="C1136" s="27">
        <v>6.8923265431153312E-3</v>
      </c>
      <c r="D1136" s="2">
        <v>16.363636363636299</v>
      </c>
      <c r="E1136" s="2">
        <v>53</v>
      </c>
      <c r="F1136" s="27">
        <v>7.5887743413516609E-3</v>
      </c>
      <c r="G1136" s="14">
        <v>30.909090909090899</v>
      </c>
      <c r="H1136" s="2">
        <v>45</v>
      </c>
      <c r="I1136" s="27">
        <v>5.8647204483252965E-3</v>
      </c>
      <c r="J1136" s="14">
        <v>26.060606</v>
      </c>
      <c r="K1136" s="27">
        <v>0</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411</v>
      </c>
      <c r="C1137" s="27">
        <v>6.2949915760453362E-2</v>
      </c>
      <c r="D1137" s="2">
        <v>73.3333333333333</v>
      </c>
      <c r="E1137" s="2">
        <v>596</v>
      </c>
      <c r="F1137" s="27">
        <v>8.5337915234822453E-2</v>
      </c>
      <c r="G1137" s="14">
        <v>84.848484848484802</v>
      </c>
      <c r="H1137" s="2">
        <v>433</v>
      </c>
      <c r="I1137" s="27">
        <v>5.6431643424996743E-2</v>
      </c>
      <c r="J1137" s="14">
        <v>92.727270000000004</v>
      </c>
      <c r="K1137" s="27">
        <v>5.3527980535279802E-2</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1710</v>
      </c>
      <c r="C1138" s="27">
        <v>0.26190840863838261</v>
      </c>
      <c r="D1138" s="2">
        <v>131.51515151515099</v>
      </c>
      <c r="E1138" s="2">
        <v>1636</v>
      </c>
      <c r="F1138" s="27">
        <v>0.23424971363115693</v>
      </c>
      <c r="G1138" s="14">
        <v>117.575757575757</v>
      </c>
      <c r="H1138" s="2">
        <v>2187</v>
      </c>
      <c r="I1138" s="27">
        <v>0.28502541378860941</v>
      </c>
      <c r="J1138" s="14">
        <v>258.18182400000001</v>
      </c>
      <c r="K1138" s="27">
        <v>0.27894736842105261</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3105</v>
      </c>
      <c r="C1139" s="27">
        <v>0.47557053147495787</v>
      </c>
      <c r="D1139" s="2">
        <v>153.939393939393</v>
      </c>
      <c r="E1139" s="2">
        <v>3414</v>
      </c>
      <c r="F1139" s="27">
        <v>0.4888316151202749</v>
      </c>
      <c r="G1139" s="14">
        <v>196.363636363636</v>
      </c>
      <c r="H1139" s="2">
        <v>3601</v>
      </c>
      <c r="I1139" s="27">
        <v>0.46930796298709759</v>
      </c>
      <c r="J1139" s="14">
        <v>252.121216</v>
      </c>
      <c r="K1139" s="27">
        <v>0.15974235104669887</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1146</v>
      </c>
      <c r="C1140" s="27">
        <v>0.17552458263133711</v>
      </c>
      <c r="D1140" s="2">
        <v>103.636363636363</v>
      </c>
      <c r="E1140" s="2">
        <v>1194</v>
      </c>
      <c r="F1140" s="27">
        <v>0.17096219931271478</v>
      </c>
      <c r="G1140" s="14">
        <v>133.939393939393</v>
      </c>
      <c r="H1140" s="2">
        <v>1293</v>
      </c>
      <c r="I1140" s="27">
        <v>0.16851296754854686</v>
      </c>
      <c r="J1140" s="14">
        <v>155.15152</v>
      </c>
      <c r="K1140" s="27">
        <v>0.12827225130890052</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112</v>
      </c>
      <c r="C1141" s="27">
        <v>1.7154234951753715E-2</v>
      </c>
      <c r="D1141" s="2">
        <v>29.696969696969699</v>
      </c>
      <c r="E1141" s="2">
        <v>91</v>
      </c>
      <c r="F1141" s="27">
        <v>1.3029782359679267E-2</v>
      </c>
      <c r="G1141" s="14">
        <v>36.969696969696898</v>
      </c>
      <c r="H1141" s="2">
        <v>114</v>
      </c>
      <c r="I1141" s="27">
        <v>1.4857291802424084E-2</v>
      </c>
      <c r="J1141" s="14">
        <v>38.787880000000001</v>
      </c>
      <c r="K1141" s="27">
        <v>1.7857142857142856E-2</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3" t="s">
        <v>1965</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row>
    <row r="1144" spans="1:31" x14ac:dyDescent="0.3">
      <c r="B1144" s="212" t="s">
        <v>1720</v>
      </c>
      <c r="C1144" s="212"/>
      <c r="D1144" s="212" t="s">
        <v>1721</v>
      </c>
      <c r="E1144" s="212" t="s">
        <v>1720</v>
      </c>
      <c r="F1144" s="212"/>
      <c r="G1144" s="212" t="s">
        <v>1721</v>
      </c>
      <c r="H1144" s="212" t="s">
        <v>1720</v>
      </c>
      <c r="I1144" s="212"/>
      <c r="J1144" s="212" t="s">
        <v>1721</v>
      </c>
      <c r="K1144" t="s">
        <v>188</v>
      </c>
      <c r="L1144" s="212" t="s">
        <v>1720</v>
      </c>
      <c r="M1144" s="212"/>
      <c r="N1144" s="212" t="s">
        <v>1721</v>
      </c>
      <c r="O1144" s="212" t="s">
        <v>1720</v>
      </c>
      <c r="P1144" s="212"/>
      <c r="Q1144" s="212" t="s">
        <v>1721</v>
      </c>
      <c r="R1144" s="212" t="s">
        <v>1720</v>
      </c>
      <c r="S1144" s="212"/>
      <c r="T1144" s="212" t="s">
        <v>1721</v>
      </c>
      <c r="U1144" t="s">
        <v>188</v>
      </c>
      <c r="V1144" s="212" t="s">
        <v>1720</v>
      </c>
      <c r="W1144" s="212"/>
      <c r="X1144" s="212" t="s">
        <v>1721</v>
      </c>
      <c r="Y1144" s="212" t="s">
        <v>1720</v>
      </c>
      <c r="Z1144" s="212"/>
      <c r="AA1144" s="212" t="s">
        <v>1721</v>
      </c>
      <c r="AB1144" s="212" t="s">
        <v>1720</v>
      </c>
      <c r="AC1144" s="212"/>
      <c r="AD1144" s="212" t="s">
        <v>1721</v>
      </c>
      <c r="AE1144" t="s">
        <v>188</v>
      </c>
    </row>
    <row r="1145" spans="1:31" x14ac:dyDescent="0.3">
      <c r="A1145" t="s">
        <v>190</v>
      </c>
      <c r="B1145" s="2">
        <v>6173</v>
      </c>
      <c r="C1145" s="27" t="s">
        <v>188</v>
      </c>
      <c r="D1145" s="2">
        <v>146.666666666666</v>
      </c>
      <c r="E1145" s="2">
        <v>6658</v>
      </c>
      <c r="F1145" s="27" t="s">
        <v>188</v>
      </c>
      <c r="G1145" s="14">
        <v>129.69696969696901</v>
      </c>
      <c r="H1145" s="2">
        <v>7225</v>
      </c>
      <c r="I1145" s="27" t="s">
        <v>188</v>
      </c>
      <c r="J1145" s="14">
        <v>275.75756799999999</v>
      </c>
      <c r="K1145" s="27">
        <v>0.17041956909120362</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3845</v>
      </c>
      <c r="C1146" s="27">
        <v>0.62287380528106273</v>
      </c>
      <c r="D1146" s="2">
        <v>155.15151515151501</v>
      </c>
      <c r="E1146" s="2">
        <v>3863</v>
      </c>
      <c r="F1146" s="27">
        <v>0.58020426554520876</v>
      </c>
      <c r="G1146" s="14">
        <v>197.575757575757</v>
      </c>
      <c r="H1146" s="2">
        <v>3970</v>
      </c>
      <c r="I1146" s="27">
        <v>0.54948096885813147</v>
      </c>
      <c r="J1146" s="14">
        <v>326.06060000000002</v>
      </c>
      <c r="K1146" s="27">
        <v>3.2509752925877766E-2</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38</v>
      </c>
      <c r="C1147" s="27">
        <v>6.1558399481613478E-3</v>
      </c>
      <c r="D1147" s="2">
        <v>15.151515151515101</v>
      </c>
      <c r="E1147" s="2">
        <v>14</v>
      </c>
      <c r="F1147" s="27">
        <v>2.1027335536197055E-3</v>
      </c>
      <c r="G1147" s="14">
        <v>10.303030303030299</v>
      </c>
      <c r="H1147" s="2">
        <v>0</v>
      </c>
      <c r="I1147" s="27">
        <v>0</v>
      </c>
      <c r="J1147" s="14">
        <v>15.151515</v>
      </c>
      <c r="K1147" s="27">
        <v>-1</v>
      </c>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36</v>
      </c>
      <c r="C1148" s="27">
        <v>5.8318483719423291E-3</v>
      </c>
      <c r="D1148" s="2">
        <v>18.181818181818102</v>
      </c>
      <c r="E1148" s="2">
        <v>50</v>
      </c>
      <c r="F1148" s="27">
        <v>7.5097626914989489E-3</v>
      </c>
      <c r="G1148" s="14">
        <v>24.848484848484802</v>
      </c>
      <c r="H1148" s="2">
        <v>77</v>
      </c>
      <c r="I1148" s="27">
        <v>1.0657439446366782E-2</v>
      </c>
      <c r="J1148" s="14">
        <v>41.818179999999998</v>
      </c>
      <c r="K1148" s="27">
        <v>1.1388888888888888</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540</v>
      </c>
      <c r="C1149" s="27">
        <v>8.7477725579134941E-2</v>
      </c>
      <c r="D1149" s="2">
        <v>73.3333333333333</v>
      </c>
      <c r="E1149" s="2">
        <v>481</v>
      </c>
      <c r="F1149" s="27">
        <v>7.2243917092219889E-2</v>
      </c>
      <c r="G1149" s="14">
        <v>78.787878787878796</v>
      </c>
      <c r="H1149" s="2">
        <v>633</v>
      </c>
      <c r="I1149" s="27">
        <v>8.7612456747404838E-2</v>
      </c>
      <c r="J1149" s="14">
        <v>155.75756799999999</v>
      </c>
      <c r="K1149" s="27">
        <v>0.17222222222222222</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2315</v>
      </c>
      <c r="C1150" s="27">
        <v>0.3750202494735137</v>
      </c>
      <c r="D1150" s="2">
        <v>140.60606060606</v>
      </c>
      <c r="E1150" s="2">
        <v>2356</v>
      </c>
      <c r="F1150" s="27">
        <v>0.35386001802343048</v>
      </c>
      <c r="G1150" s="14">
        <v>161.81818181818099</v>
      </c>
      <c r="H1150" s="2">
        <v>2221</v>
      </c>
      <c r="I1150" s="27">
        <v>0.30740484429065745</v>
      </c>
      <c r="J1150" s="14">
        <v>244.24243200000001</v>
      </c>
      <c r="K1150" s="27">
        <v>-4.0604751619870413E-2</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857</v>
      </c>
      <c r="C1151" s="27">
        <v>0.13883039040984935</v>
      </c>
      <c r="D1151" s="2">
        <v>93.3333333333333</v>
      </c>
      <c r="E1151" s="2">
        <v>878</v>
      </c>
      <c r="F1151" s="27">
        <v>0.13187143286272154</v>
      </c>
      <c r="G1151" s="14">
        <v>120.60606060606</v>
      </c>
      <c r="H1151" s="2">
        <v>940</v>
      </c>
      <c r="I1151" s="27">
        <v>0.1301038062283737</v>
      </c>
      <c r="J1151" s="14">
        <v>144.24243200000001</v>
      </c>
      <c r="K1151" s="27">
        <v>9.6849474912485412E-2</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59</v>
      </c>
      <c r="C1152" s="27">
        <v>9.5577514984610396E-3</v>
      </c>
      <c r="D1152" s="2">
        <v>24.2424242424242</v>
      </c>
      <c r="E1152" s="2">
        <v>84</v>
      </c>
      <c r="F1152" s="27">
        <v>1.2616401321718233E-2</v>
      </c>
      <c r="G1152" s="14">
        <v>36.969696969696898</v>
      </c>
      <c r="H1152" s="2">
        <v>99</v>
      </c>
      <c r="I1152" s="27">
        <v>1.370242214532872E-2</v>
      </c>
      <c r="J1152" s="14">
        <v>38.787880000000001</v>
      </c>
      <c r="K1152" s="27">
        <v>0.67796610169491522</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2328</v>
      </c>
      <c r="C1153" s="27">
        <v>0.37712619471893732</v>
      </c>
      <c r="D1153" s="2">
        <v>140.60606060606</v>
      </c>
      <c r="E1153" s="2">
        <v>2795</v>
      </c>
      <c r="F1153" s="27">
        <v>0.41979573445479124</v>
      </c>
      <c r="G1153" s="14">
        <v>169.09090909090901</v>
      </c>
      <c r="H1153" s="2">
        <v>3255</v>
      </c>
      <c r="I1153" s="27">
        <v>0.45051903114186853</v>
      </c>
      <c r="J1153" s="14">
        <v>292.121216</v>
      </c>
      <c r="K1153" s="27">
        <v>0.39819587628865977</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7</v>
      </c>
      <c r="C1154" s="27">
        <v>1.133970516766564E-3</v>
      </c>
      <c r="D1154" s="2">
        <v>7.8787878787878798</v>
      </c>
      <c r="E1154" s="2">
        <v>39</v>
      </c>
      <c r="F1154" s="27">
        <v>5.8576148993691795E-3</v>
      </c>
      <c r="G1154" s="14">
        <v>29.090909090909101</v>
      </c>
      <c r="H1154" s="2">
        <v>24</v>
      </c>
      <c r="I1154" s="27">
        <v>3.3217993079584776E-3</v>
      </c>
      <c r="J1154" s="14">
        <v>21.818182</v>
      </c>
      <c r="K1154" s="27">
        <v>2.4285714285714284</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358</v>
      </c>
      <c r="C1155" s="27">
        <v>5.7994492143204276E-2</v>
      </c>
      <c r="D1155" s="2">
        <v>71.515151515151501</v>
      </c>
      <c r="E1155" s="2">
        <v>546</v>
      </c>
      <c r="F1155" s="27">
        <v>8.2006608591168526E-2</v>
      </c>
      <c r="G1155" s="14">
        <v>79.393939393939405</v>
      </c>
      <c r="H1155" s="2">
        <v>347</v>
      </c>
      <c r="I1155" s="27">
        <v>4.8027681660899657E-2</v>
      </c>
      <c r="J1155" s="14">
        <v>83.636359999999996</v>
      </c>
      <c r="K1155" s="27">
        <v>-3.0726256983240222E-2</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1044</v>
      </c>
      <c r="C1156" s="27">
        <v>0.16912360278632754</v>
      </c>
      <c r="D1156" s="2">
        <v>110.90909090909</v>
      </c>
      <c r="E1156" s="2">
        <v>1128</v>
      </c>
      <c r="F1156" s="27">
        <v>0.16942024632021629</v>
      </c>
      <c r="G1156" s="14">
        <v>106.06060606060601</v>
      </c>
      <c r="H1156" s="2">
        <v>1437</v>
      </c>
      <c r="I1156" s="27">
        <v>0.19889273356401385</v>
      </c>
      <c r="J1156" s="14">
        <v>222.42424</v>
      </c>
      <c r="K1156" s="27">
        <v>0.37643678160919541</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689</v>
      </c>
      <c r="C1157" s="27">
        <v>0.11161509800745181</v>
      </c>
      <c r="D1157" s="2">
        <v>105.454545454545</v>
      </c>
      <c r="E1157" s="2">
        <v>829</v>
      </c>
      <c r="F1157" s="27">
        <v>0.12451186542505256</v>
      </c>
      <c r="G1157" s="14">
        <v>118.787878787878</v>
      </c>
      <c r="H1157" s="2">
        <v>1126</v>
      </c>
      <c r="I1157" s="27">
        <v>0.1558477508650519</v>
      </c>
      <c r="J1157" s="14">
        <v>209.090912</v>
      </c>
      <c r="K1157" s="27">
        <v>0.6342525399129173</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193</v>
      </c>
      <c r="C1158" s="27">
        <v>3.1265187105135268E-2</v>
      </c>
      <c r="D1158" s="2">
        <v>51.515151515151501</v>
      </c>
      <c r="E1158" s="2">
        <v>246</v>
      </c>
      <c r="F1158" s="27">
        <v>3.694803244217483E-2</v>
      </c>
      <c r="G1158" s="14">
        <v>70.909090909090907</v>
      </c>
      <c r="H1158" s="2">
        <v>306</v>
      </c>
      <c r="I1158" s="27">
        <v>4.2352941176470586E-2</v>
      </c>
      <c r="J1158" s="14">
        <v>92.727270000000004</v>
      </c>
      <c r="K1158" s="27">
        <v>0.58549222797927458</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37</v>
      </c>
      <c r="C1159" s="27">
        <v>5.9938441600518389E-3</v>
      </c>
      <c r="D1159" s="2">
        <v>21.818181818181799</v>
      </c>
      <c r="E1159" s="2">
        <v>7</v>
      </c>
      <c r="F1159" s="27">
        <v>1.0513667768098527E-3</v>
      </c>
      <c r="G1159" s="14">
        <v>7.8787878787878798</v>
      </c>
      <c r="H1159" s="2">
        <v>15</v>
      </c>
      <c r="I1159" s="27">
        <v>2.0761245674740486E-3</v>
      </c>
      <c r="J1159" s="14">
        <v>15.151515</v>
      </c>
      <c r="K1159" s="27">
        <v>-0.59459459459459463</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3" t="s">
        <v>1972</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row>
    <row r="1162" spans="1:31" x14ac:dyDescent="0.3">
      <c r="B1162" s="212" t="s">
        <v>1720</v>
      </c>
      <c r="C1162" s="212"/>
      <c r="D1162" s="212" t="s">
        <v>1721</v>
      </c>
      <c r="E1162" s="212" t="s">
        <v>1720</v>
      </c>
      <c r="F1162" s="212"/>
      <c r="G1162" s="212" t="s">
        <v>1721</v>
      </c>
      <c r="H1162" s="212" t="s">
        <v>1720</v>
      </c>
      <c r="I1162" s="212"/>
      <c r="J1162" s="212" t="s">
        <v>1721</v>
      </c>
      <c r="K1162" t="s">
        <v>188</v>
      </c>
      <c r="L1162" s="212" t="s">
        <v>1720</v>
      </c>
      <c r="M1162" s="212"/>
      <c r="N1162" s="212" t="s">
        <v>1721</v>
      </c>
      <c r="O1162" s="212" t="s">
        <v>1720</v>
      </c>
      <c r="P1162" s="212"/>
      <c r="Q1162" s="212" t="s">
        <v>1721</v>
      </c>
      <c r="R1162" s="212" t="s">
        <v>1720</v>
      </c>
      <c r="S1162" s="212"/>
      <c r="T1162" s="212" t="s">
        <v>1721</v>
      </c>
      <c r="U1162" t="s">
        <v>188</v>
      </c>
      <c r="V1162" s="212" t="s">
        <v>1720</v>
      </c>
      <c r="W1162" s="212"/>
      <c r="X1162" s="212" t="s">
        <v>1721</v>
      </c>
      <c r="Y1162" s="212" t="s">
        <v>1720</v>
      </c>
      <c r="Z1162" s="212"/>
      <c r="AA1162" s="212" t="s">
        <v>1721</v>
      </c>
      <c r="AB1162" s="212" t="s">
        <v>1720</v>
      </c>
      <c r="AC1162" s="212"/>
      <c r="AD1162" s="212" t="s">
        <v>1721</v>
      </c>
      <c r="AE1162" t="s">
        <v>188</v>
      </c>
    </row>
    <row r="1163" spans="1:31" x14ac:dyDescent="0.3">
      <c r="A1163" t="s">
        <v>190</v>
      </c>
      <c r="B1163" s="2">
        <v>6173</v>
      </c>
      <c r="C1163" s="27" t="s">
        <v>188</v>
      </c>
      <c r="D1163" s="2">
        <v>146.666666666666</v>
      </c>
      <c r="E1163" s="2">
        <v>6658</v>
      </c>
      <c r="F1163" s="27" t="s">
        <v>188</v>
      </c>
      <c r="G1163" s="14">
        <v>129.69696969696901</v>
      </c>
      <c r="H1163" s="2">
        <v>7225</v>
      </c>
      <c r="I1163" s="27" t="s">
        <v>188</v>
      </c>
      <c r="J1163" s="14">
        <v>275.75756799999999</v>
      </c>
      <c r="K1163" s="27">
        <v>0.17041956909120362</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3845</v>
      </c>
      <c r="C1164" s="27">
        <v>0.62287380528106273</v>
      </c>
      <c r="D1164" s="2">
        <v>155.15151515151501</v>
      </c>
      <c r="E1164" s="2">
        <v>3863</v>
      </c>
      <c r="F1164" s="27">
        <v>0.58020426554520876</v>
      </c>
      <c r="G1164" s="14">
        <v>197.575757575757</v>
      </c>
      <c r="H1164" s="2">
        <v>3970</v>
      </c>
      <c r="I1164" s="27">
        <v>0.54948096885813147</v>
      </c>
      <c r="J1164" s="14">
        <v>326.06060000000002</v>
      </c>
      <c r="K1164" s="27">
        <v>3.2509752925877766E-2</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3792</v>
      </c>
      <c r="C1165" s="27">
        <v>0.61428802851125874</v>
      </c>
      <c r="D1165" s="2">
        <v>160.60606060606</v>
      </c>
      <c r="E1165" s="2">
        <v>3851</v>
      </c>
      <c r="F1165" s="27">
        <v>0.57840192249924904</v>
      </c>
      <c r="G1165" s="14">
        <v>195.75757575757501</v>
      </c>
      <c r="H1165" s="2">
        <v>3970</v>
      </c>
      <c r="I1165" s="27">
        <v>0.54948096885813147</v>
      </c>
      <c r="J1165" s="14">
        <v>326.06060000000002</v>
      </c>
      <c r="K1165" s="27">
        <v>4.6940928270042197E-2</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53</v>
      </c>
      <c r="C1166" s="27">
        <v>8.5857767698039843E-3</v>
      </c>
      <c r="D1166" s="2">
        <v>36.363636363636303</v>
      </c>
      <c r="E1166" s="2">
        <v>12</v>
      </c>
      <c r="F1166" s="27">
        <v>1.8023430459597476E-3</v>
      </c>
      <c r="G1166" s="14">
        <v>12.7272727272727</v>
      </c>
      <c r="H1166" s="2">
        <v>0</v>
      </c>
      <c r="I1166" s="27">
        <v>0</v>
      </c>
      <c r="J1166" s="14">
        <v>15.151515</v>
      </c>
      <c r="K1166" s="27">
        <v>-1</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2328</v>
      </c>
      <c r="C1167" s="27">
        <v>0.37712619471893732</v>
      </c>
      <c r="D1167" s="2">
        <v>140.60606060606</v>
      </c>
      <c r="E1167" s="2">
        <v>2795</v>
      </c>
      <c r="F1167" s="27">
        <v>0.41979573445479124</v>
      </c>
      <c r="G1167" s="14">
        <v>169.09090909090901</v>
      </c>
      <c r="H1167" s="2">
        <v>3255</v>
      </c>
      <c r="I1167" s="27">
        <v>0.45051903114186853</v>
      </c>
      <c r="J1167" s="14">
        <v>292.121216</v>
      </c>
      <c r="K1167" s="27">
        <v>0.39819587628865977</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2317</v>
      </c>
      <c r="C1168" s="27">
        <v>0.37534424104973269</v>
      </c>
      <c r="D1168" s="2">
        <v>139.39393939393901</v>
      </c>
      <c r="E1168" s="2">
        <v>2786</v>
      </c>
      <c r="F1168" s="27">
        <v>0.41844397717032139</v>
      </c>
      <c r="G1168" s="14">
        <v>170.30303030303</v>
      </c>
      <c r="H1168" s="2">
        <v>3211</v>
      </c>
      <c r="I1168" s="27">
        <v>0.44442906574394464</v>
      </c>
      <c r="J1168" s="14">
        <v>291.51513699999998</v>
      </c>
      <c r="K1168" s="27">
        <v>0.38584376348726801</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11</v>
      </c>
      <c r="C1169" s="27">
        <v>1.7819536692046008E-3</v>
      </c>
      <c r="D1169" s="2">
        <v>10.303030303030299</v>
      </c>
      <c r="E1169" s="2">
        <v>9</v>
      </c>
      <c r="F1169" s="27">
        <v>1.3517572844698109E-3</v>
      </c>
      <c r="G1169" s="14">
        <v>9.0909090909090899</v>
      </c>
      <c r="H1169" s="2">
        <v>44</v>
      </c>
      <c r="I1169" s="27">
        <v>6.0899653979238754E-3</v>
      </c>
      <c r="J1169" s="14">
        <v>31.515152</v>
      </c>
      <c r="K1169" s="27">
        <v>3</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3" t="s">
        <v>1974</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row>
    <row r="1172" spans="1:31" x14ac:dyDescent="0.3">
      <c r="B1172" s="212" t="s">
        <v>1720</v>
      </c>
      <c r="C1172" s="212"/>
      <c r="D1172" s="212" t="s">
        <v>1721</v>
      </c>
      <c r="E1172" s="212" t="s">
        <v>1720</v>
      </c>
      <c r="F1172" s="212"/>
      <c r="G1172" s="212" t="s">
        <v>1721</v>
      </c>
      <c r="H1172" s="212" t="s">
        <v>1720</v>
      </c>
      <c r="I1172" s="212"/>
      <c r="J1172" s="212" t="s">
        <v>1721</v>
      </c>
      <c r="K1172" t="s">
        <v>188</v>
      </c>
      <c r="L1172" s="212" t="s">
        <v>1720</v>
      </c>
      <c r="M1172" s="212"/>
      <c r="N1172" s="212" t="s">
        <v>1721</v>
      </c>
      <c r="O1172" s="212" t="s">
        <v>1720</v>
      </c>
      <c r="P1172" s="212"/>
      <c r="Q1172" s="212" t="s">
        <v>1721</v>
      </c>
      <c r="R1172" s="212" t="s">
        <v>1720</v>
      </c>
      <c r="S1172" s="212"/>
      <c r="T1172" s="212" t="s">
        <v>1721</v>
      </c>
      <c r="U1172" t="s">
        <v>188</v>
      </c>
      <c r="V1172" s="212" t="s">
        <v>1720</v>
      </c>
      <c r="W1172" s="212"/>
      <c r="X1172" s="212" t="s">
        <v>1721</v>
      </c>
      <c r="Y1172" s="212" t="s">
        <v>1720</v>
      </c>
      <c r="Z1172" s="212"/>
      <c r="AA1172" s="212" t="s">
        <v>1721</v>
      </c>
      <c r="AB1172" s="212" t="s">
        <v>1720</v>
      </c>
      <c r="AC1172" s="212"/>
      <c r="AD1172" s="212" t="s">
        <v>1721</v>
      </c>
      <c r="AE1172" t="s">
        <v>188</v>
      </c>
    </row>
    <row r="1173" spans="1:31" x14ac:dyDescent="0.3">
      <c r="A1173" t="s">
        <v>190</v>
      </c>
      <c r="B1173" s="2">
        <v>6173</v>
      </c>
      <c r="C1173" s="27" t="s">
        <v>188</v>
      </c>
      <c r="D1173" s="2">
        <v>146.666666666666</v>
      </c>
      <c r="E1173" s="2">
        <v>6658</v>
      </c>
      <c r="F1173" s="27" t="s">
        <v>188</v>
      </c>
      <c r="G1173" s="14">
        <v>129.69696969696901</v>
      </c>
      <c r="H1173" s="2">
        <v>7225</v>
      </c>
      <c r="I1173" s="27" t="s">
        <v>188</v>
      </c>
      <c r="J1173" s="14">
        <v>275.75756799999999</v>
      </c>
      <c r="K1173" s="27">
        <v>0.17041956909120362</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3845</v>
      </c>
      <c r="C1174" s="27">
        <v>0.62287380528106273</v>
      </c>
      <c r="D1174" s="2">
        <v>155.15151515151501</v>
      </c>
      <c r="E1174" s="2">
        <v>3863</v>
      </c>
      <c r="F1174" s="27">
        <v>0.58020426554520876</v>
      </c>
      <c r="G1174" s="14">
        <v>197.575757575757</v>
      </c>
      <c r="H1174" s="2">
        <v>3970</v>
      </c>
      <c r="I1174" s="27">
        <v>0.54948096885813147</v>
      </c>
      <c r="J1174" s="14">
        <v>326.06060000000002</v>
      </c>
      <c r="K1174" s="27">
        <v>3.2509752925877766E-2</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3773</v>
      </c>
      <c r="C1175" s="27">
        <v>0.61121010853717805</v>
      </c>
      <c r="D1175" s="2">
        <v>160</v>
      </c>
      <c r="E1175" s="2">
        <v>3855</v>
      </c>
      <c r="F1175" s="27">
        <v>0.57900270351456895</v>
      </c>
      <c r="G1175" s="14">
        <v>198.78787878787799</v>
      </c>
      <c r="H1175" s="2">
        <v>3970</v>
      </c>
      <c r="I1175" s="27">
        <v>0.54948096885813147</v>
      </c>
      <c r="J1175" s="14">
        <v>326.06060000000002</v>
      </c>
      <c r="K1175" s="27">
        <v>5.2213093029419559E-2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72</v>
      </c>
      <c r="C1176" s="27">
        <v>1.1663696743884658E-2</v>
      </c>
      <c r="D1176" s="2">
        <v>37.5757575757575</v>
      </c>
      <c r="E1176" s="2">
        <v>8</v>
      </c>
      <c r="F1176" s="27">
        <v>1.2015620306398318E-3</v>
      </c>
      <c r="G1176" s="14">
        <v>7.8787878787878798</v>
      </c>
      <c r="H1176" s="2">
        <v>0</v>
      </c>
      <c r="I1176" s="27">
        <v>0</v>
      </c>
      <c r="J1176" s="14">
        <v>15.151515</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2328</v>
      </c>
      <c r="C1177" s="27">
        <v>0.37712619471893732</v>
      </c>
      <c r="D1177" s="2">
        <v>140.60606060606</v>
      </c>
      <c r="E1177" s="2">
        <v>2795</v>
      </c>
      <c r="F1177" s="27">
        <v>0.41979573445479124</v>
      </c>
      <c r="G1177" s="14">
        <v>169.09090909090901</v>
      </c>
      <c r="H1177" s="2">
        <v>3255</v>
      </c>
      <c r="I1177" s="27">
        <v>0.45051903114186853</v>
      </c>
      <c r="J1177" s="14">
        <v>292.121216</v>
      </c>
      <c r="K1177" s="27">
        <v>0.39819587628865977</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2309</v>
      </c>
      <c r="C1178" s="27">
        <v>0.37404827474485663</v>
      </c>
      <c r="D1178" s="2">
        <v>139.39393939393901</v>
      </c>
      <c r="E1178" s="2">
        <v>2764</v>
      </c>
      <c r="F1178" s="27">
        <v>0.4151396815860619</v>
      </c>
      <c r="G1178" s="14">
        <v>172.12121212121201</v>
      </c>
      <c r="H1178" s="2">
        <v>3236</v>
      </c>
      <c r="I1178" s="27">
        <v>0.44788927335640139</v>
      </c>
      <c r="J1178" s="14">
        <v>290.30304000000001</v>
      </c>
      <c r="K1178" s="27">
        <v>0.40147249891728021</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19</v>
      </c>
      <c r="C1179" s="27">
        <v>3.0779199740806739E-3</v>
      </c>
      <c r="D1179" s="2">
        <v>12.7272727272727</v>
      </c>
      <c r="E1179" s="2">
        <v>31</v>
      </c>
      <c r="F1179" s="27">
        <v>4.6560528687293479E-3</v>
      </c>
      <c r="G1179" s="14">
        <v>17.5757575757575</v>
      </c>
      <c r="H1179" s="2">
        <v>19</v>
      </c>
      <c r="I1179" s="27">
        <v>2.6297577854671279E-3</v>
      </c>
      <c r="J1179" s="14">
        <v>13.939394</v>
      </c>
      <c r="K1179" s="27">
        <v>0</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3" t="s">
        <v>1976</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row>
    <row r="1182" spans="1:31" x14ac:dyDescent="0.3">
      <c r="B1182" s="212" t="s">
        <v>1720</v>
      </c>
      <c r="C1182" s="212"/>
      <c r="D1182" s="212" t="s">
        <v>1721</v>
      </c>
      <c r="E1182" s="212" t="s">
        <v>1720</v>
      </c>
      <c r="F1182" s="212"/>
      <c r="G1182" s="212" t="s">
        <v>1721</v>
      </c>
      <c r="H1182" s="212" t="s">
        <v>1720</v>
      </c>
      <c r="I1182" s="212"/>
      <c r="J1182" s="212" t="s">
        <v>1721</v>
      </c>
      <c r="K1182" t="s">
        <v>188</v>
      </c>
      <c r="L1182" s="212" t="s">
        <v>1720</v>
      </c>
      <c r="M1182" s="212"/>
      <c r="N1182" s="212" t="s">
        <v>1721</v>
      </c>
      <c r="O1182" s="212" t="s">
        <v>1720</v>
      </c>
      <c r="P1182" s="212"/>
      <c r="Q1182" s="212" t="s">
        <v>1721</v>
      </c>
      <c r="R1182" s="212" t="s">
        <v>1720</v>
      </c>
      <c r="S1182" s="212"/>
      <c r="T1182" s="212" t="s">
        <v>1721</v>
      </c>
      <c r="U1182" t="s">
        <v>188</v>
      </c>
      <c r="V1182" s="212" t="s">
        <v>1720</v>
      </c>
      <c r="W1182" s="212"/>
      <c r="X1182" s="212" t="s">
        <v>1721</v>
      </c>
      <c r="Y1182" s="212" t="s">
        <v>1720</v>
      </c>
      <c r="Z1182" s="212"/>
      <c r="AA1182" s="212" t="s">
        <v>1721</v>
      </c>
      <c r="AB1182" s="212" t="s">
        <v>1720</v>
      </c>
      <c r="AC1182" s="212"/>
      <c r="AD1182" s="212" t="s">
        <v>1721</v>
      </c>
      <c r="AE1182" t="s">
        <v>188</v>
      </c>
    </row>
    <row r="1183" spans="1:31" x14ac:dyDescent="0.3">
      <c r="A1183" t="s">
        <v>1431</v>
      </c>
      <c r="B1183" s="2">
        <v>723</v>
      </c>
      <c r="C1183" s="27" t="s">
        <v>188</v>
      </c>
      <c r="D1183" s="2">
        <v>33.939393939393902</v>
      </c>
      <c r="E1183" s="2">
        <v>835</v>
      </c>
      <c r="F1183" s="27" t="s">
        <v>188</v>
      </c>
      <c r="G1183" s="14">
        <v>29.696969696969699</v>
      </c>
      <c r="H1183" s="2">
        <v>934</v>
      </c>
      <c r="I1183" s="27" t="s">
        <v>188</v>
      </c>
      <c r="J1183" s="14">
        <v>33.939392099999999</v>
      </c>
      <c r="K1183" s="27">
        <v>0.29183955739972339</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3" t="s">
        <v>1977</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row>
    <row r="1186" spans="1:31" x14ac:dyDescent="0.3">
      <c r="B1186" s="212" t="s">
        <v>1720</v>
      </c>
      <c r="C1186" s="212"/>
      <c r="D1186" s="212" t="s">
        <v>1721</v>
      </c>
      <c r="E1186" s="212" t="s">
        <v>1720</v>
      </c>
      <c r="F1186" s="212"/>
      <c r="G1186" s="212" t="s">
        <v>1721</v>
      </c>
      <c r="H1186" s="212" t="s">
        <v>1720</v>
      </c>
      <c r="I1186" s="212"/>
      <c r="J1186" s="212" t="s">
        <v>1721</v>
      </c>
      <c r="K1186" t="s">
        <v>188</v>
      </c>
      <c r="L1186" s="212" t="s">
        <v>1720</v>
      </c>
      <c r="M1186" s="212"/>
      <c r="N1186" s="212" t="s">
        <v>1721</v>
      </c>
      <c r="O1186" s="212" t="s">
        <v>1720</v>
      </c>
      <c r="P1186" s="212"/>
      <c r="Q1186" s="212" t="s">
        <v>1721</v>
      </c>
      <c r="R1186" s="212" t="s">
        <v>1720</v>
      </c>
      <c r="S1186" s="212"/>
      <c r="T1186" s="212" t="s">
        <v>1721</v>
      </c>
      <c r="U1186" t="s">
        <v>188</v>
      </c>
      <c r="V1186" s="212" t="s">
        <v>1720</v>
      </c>
      <c r="W1186" s="212"/>
      <c r="X1186" s="212" t="s">
        <v>1721</v>
      </c>
      <c r="Y1186" s="212" t="s">
        <v>1720</v>
      </c>
      <c r="Z1186" s="212"/>
      <c r="AA1186" s="212" t="s">
        <v>1721</v>
      </c>
      <c r="AB1186" s="212" t="s">
        <v>1720</v>
      </c>
      <c r="AC1186" s="212"/>
      <c r="AD1186" s="212" t="s">
        <v>1721</v>
      </c>
      <c r="AE1186" t="s">
        <v>188</v>
      </c>
    </row>
    <row r="1187" spans="1:31" x14ac:dyDescent="0.3">
      <c r="A1187" t="s">
        <v>190</v>
      </c>
      <c r="B1187" s="2">
        <v>2328</v>
      </c>
      <c r="C1187" s="27" t="s">
        <v>188</v>
      </c>
      <c r="D1187" s="2">
        <v>140.60606060606</v>
      </c>
      <c r="E1187" s="2">
        <v>2795</v>
      </c>
      <c r="F1187" s="27" t="s">
        <v>188</v>
      </c>
      <c r="G1187" s="14">
        <v>169.09090909090901</v>
      </c>
      <c r="H1187" s="2">
        <v>3255</v>
      </c>
      <c r="I1187" s="27" t="s">
        <v>188</v>
      </c>
      <c r="J1187" s="14">
        <v>292.121216</v>
      </c>
      <c r="K1187" s="27">
        <v>0.39819587628865977</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81</v>
      </c>
      <c r="C1188" s="27">
        <v>3.4793814432989692E-2</v>
      </c>
      <c r="D1188" s="2">
        <v>33.3333333333333</v>
      </c>
      <c r="E1188" s="2">
        <v>53</v>
      </c>
      <c r="F1188" s="27">
        <v>1.8962432915921288E-2</v>
      </c>
      <c r="G1188" s="14">
        <v>29.090909090909101</v>
      </c>
      <c r="H1188" s="2">
        <v>71</v>
      </c>
      <c r="I1188" s="27">
        <v>2.1812596006144394E-2</v>
      </c>
      <c r="J1188" s="14">
        <v>41.212119999999999</v>
      </c>
      <c r="K1188" s="27">
        <v>-0.12345679012345678</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240</v>
      </c>
      <c r="C1189" s="27">
        <v>0.10309278350515463</v>
      </c>
      <c r="D1189" s="2">
        <v>62.424242424242401</v>
      </c>
      <c r="E1189" s="2">
        <v>185</v>
      </c>
      <c r="F1189" s="27">
        <v>6.6189624329159216E-2</v>
      </c>
      <c r="G1189" s="14">
        <v>58.787878787878803</v>
      </c>
      <c r="H1189" s="2">
        <v>175</v>
      </c>
      <c r="I1189" s="27">
        <v>5.3763440860215055E-2</v>
      </c>
      <c r="J1189" s="14">
        <v>84.848489999999998</v>
      </c>
      <c r="K1189" s="27">
        <v>-0.27083333333333331</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256</v>
      </c>
      <c r="C1190" s="27">
        <v>0.10996563573883161</v>
      </c>
      <c r="D1190" s="2">
        <v>66.6666666666666</v>
      </c>
      <c r="E1190" s="2">
        <v>361</v>
      </c>
      <c r="F1190" s="27">
        <v>0.12915921288014312</v>
      </c>
      <c r="G1190" s="14">
        <v>78.181818181818201</v>
      </c>
      <c r="H1190" s="2">
        <v>475</v>
      </c>
      <c r="I1190" s="27">
        <v>0.14592933947772657</v>
      </c>
      <c r="J1190" s="14">
        <v>173.33332799999999</v>
      </c>
      <c r="K1190" s="27">
        <v>0.85546875</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183</v>
      </c>
      <c r="C1191" s="27">
        <v>7.8608247422680411E-2</v>
      </c>
      <c r="D1191" s="2">
        <v>48.484848484848399</v>
      </c>
      <c r="E1191" s="2">
        <v>222</v>
      </c>
      <c r="F1191" s="27">
        <v>7.9427549194991051E-2</v>
      </c>
      <c r="G1191" s="14">
        <v>60.606060606060602</v>
      </c>
      <c r="H1191" s="2">
        <v>360</v>
      </c>
      <c r="I1191" s="27">
        <v>0.11059907834101383</v>
      </c>
      <c r="J1191" s="14">
        <v>95.757576</v>
      </c>
      <c r="K1191" s="27">
        <v>0.96721311475409832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178</v>
      </c>
      <c r="C1192" s="27">
        <v>7.6460481099656363E-2</v>
      </c>
      <c r="D1192" s="2">
        <v>48.484848484848399</v>
      </c>
      <c r="E1192" s="2">
        <v>379</v>
      </c>
      <c r="F1192" s="27">
        <v>0.13559928443649374</v>
      </c>
      <c r="G1192" s="14">
        <v>97.575757575757606</v>
      </c>
      <c r="H1192" s="2">
        <v>234</v>
      </c>
      <c r="I1192" s="27">
        <v>7.1889400921658991E-2</v>
      </c>
      <c r="J1192" s="14">
        <v>90.303030000000007</v>
      </c>
      <c r="K1192" s="27">
        <v>0.3146067415730337</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221</v>
      </c>
      <c r="C1193" s="27">
        <v>9.4931271477663226E-2</v>
      </c>
      <c r="D1193" s="2">
        <v>63.636363636363598</v>
      </c>
      <c r="E1193" s="2">
        <v>223</v>
      </c>
      <c r="F1193" s="27">
        <v>7.9785330948121652E-2</v>
      </c>
      <c r="G1193" s="14">
        <v>67.878787878787804</v>
      </c>
      <c r="H1193" s="2">
        <v>289</v>
      </c>
      <c r="I1193" s="27">
        <v>8.8786482334869438E-2</v>
      </c>
      <c r="J1193" s="14">
        <v>79.393936199999999</v>
      </c>
      <c r="K1193" s="27">
        <v>0.30769230769230771</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254</v>
      </c>
      <c r="C1194" s="27">
        <v>0.10910652920962199</v>
      </c>
      <c r="D1194" s="2">
        <v>75.151515151515099</v>
      </c>
      <c r="E1194" s="2">
        <v>49</v>
      </c>
      <c r="F1194" s="27">
        <v>1.7531305903398926E-2</v>
      </c>
      <c r="G1194" s="14">
        <v>23.636363636363601</v>
      </c>
      <c r="H1194" s="2">
        <v>337</v>
      </c>
      <c r="I1194" s="27">
        <v>0.10353302611367128</v>
      </c>
      <c r="J1194" s="14">
        <v>79.393936199999999</v>
      </c>
      <c r="K1194" s="27">
        <v>0.32677165354330706</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247</v>
      </c>
      <c r="C1195" s="27">
        <v>0.10609965635738831</v>
      </c>
      <c r="D1195" s="2">
        <v>55.757575757575701</v>
      </c>
      <c r="E1195" s="2">
        <v>534</v>
      </c>
      <c r="F1195" s="27">
        <v>0.19105545617173525</v>
      </c>
      <c r="G1195" s="14">
        <v>95.757575757575694</v>
      </c>
      <c r="H1195" s="2">
        <v>360</v>
      </c>
      <c r="I1195" s="27">
        <v>0.11059907834101383</v>
      </c>
      <c r="J1195" s="14">
        <v>100</v>
      </c>
      <c r="K1195" s="27">
        <v>0.45748987854251011</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604</v>
      </c>
      <c r="C1196" s="27">
        <v>0.25945017182130586</v>
      </c>
      <c r="D1196" s="2">
        <v>86.060606060606005</v>
      </c>
      <c r="E1196" s="2">
        <v>702</v>
      </c>
      <c r="F1196" s="27">
        <v>0.25116279069767444</v>
      </c>
      <c r="G1196" s="14">
        <v>103.030303030303</v>
      </c>
      <c r="H1196" s="2">
        <v>828</v>
      </c>
      <c r="I1196" s="27">
        <v>0.25437788018433177</v>
      </c>
      <c r="J1196" s="14">
        <v>123.030304</v>
      </c>
      <c r="K1196" s="27">
        <v>0.37086092715231789</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64</v>
      </c>
      <c r="C1197" s="27">
        <v>2.7491408934707903E-2</v>
      </c>
      <c r="D1197" s="2">
        <v>28.484848484848399</v>
      </c>
      <c r="E1197" s="2">
        <v>87</v>
      </c>
      <c r="F1197" s="27">
        <v>3.1127012522361358E-2</v>
      </c>
      <c r="G1197" s="14">
        <v>31.515151515151501</v>
      </c>
      <c r="H1197" s="2">
        <v>126</v>
      </c>
      <c r="I1197" s="27">
        <v>3.870967741935484E-2</v>
      </c>
      <c r="J1197" s="14">
        <v>49.696968099999999</v>
      </c>
      <c r="K1197" s="27">
        <v>0.96875</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3" t="s">
        <v>1988</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row>
    <row r="1200" spans="1:31" x14ac:dyDescent="0.3">
      <c r="B1200" s="212" t="s">
        <v>1720</v>
      </c>
      <c r="C1200" s="212"/>
      <c r="D1200" s="212" t="s">
        <v>1721</v>
      </c>
      <c r="E1200" s="212" t="s">
        <v>1720</v>
      </c>
      <c r="F1200" s="212"/>
      <c r="G1200" s="212" t="s">
        <v>1721</v>
      </c>
      <c r="H1200" s="212" t="s">
        <v>1720</v>
      </c>
      <c r="I1200" s="212"/>
      <c r="J1200" s="212" t="s">
        <v>1721</v>
      </c>
      <c r="K1200" t="s">
        <v>188</v>
      </c>
      <c r="L1200" s="212" t="s">
        <v>1720</v>
      </c>
      <c r="M1200" s="212"/>
      <c r="N1200" s="212" t="s">
        <v>1721</v>
      </c>
      <c r="O1200" s="212" t="s">
        <v>1720</v>
      </c>
      <c r="P1200" s="212"/>
      <c r="Q1200" s="212" t="s">
        <v>1721</v>
      </c>
      <c r="R1200" s="212" t="s">
        <v>1720</v>
      </c>
      <c r="S1200" s="212"/>
      <c r="T1200" s="212" t="s">
        <v>1721</v>
      </c>
      <c r="U1200" t="s">
        <v>188</v>
      </c>
      <c r="V1200" s="212" t="s">
        <v>1720</v>
      </c>
      <c r="W1200" s="212"/>
      <c r="X1200" s="212" t="s">
        <v>1721</v>
      </c>
      <c r="Y1200" s="212" t="s">
        <v>1720</v>
      </c>
      <c r="Z1200" s="212"/>
      <c r="AA1200" s="212" t="s">
        <v>1721</v>
      </c>
      <c r="AB1200" s="212" t="s">
        <v>1720</v>
      </c>
      <c r="AC1200" s="212"/>
      <c r="AD1200" s="212" t="s">
        <v>1721</v>
      </c>
      <c r="AE1200" t="s">
        <v>188</v>
      </c>
    </row>
    <row r="1201" spans="1:31" x14ac:dyDescent="0.3">
      <c r="A1201" t="s">
        <v>1989</v>
      </c>
      <c r="B1201" s="28">
        <v>0.34399999999999997</v>
      </c>
      <c r="C1201" s="27" t="s">
        <v>188</v>
      </c>
      <c r="D1201" s="28">
        <v>0.02</v>
      </c>
      <c r="E1201" s="14">
        <v>33.5</v>
      </c>
      <c r="F1201" s="27" t="s">
        <v>188</v>
      </c>
      <c r="G1201" s="14">
        <v>3.63636363636363</v>
      </c>
      <c r="H1201" s="14">
        <v>34.299999999999997</v>
      </c>
      <c r="I1201" s="27" t="s">
        <v>188</v>
      </c>
      <c r="J1201" s="14">
        <v>2.1818182500000001</v>
      </c>
      <c r="K1201" s="27">
        <v>-2.9069767441860881E-3</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3" t="s">
        <v>1990</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row>
    <row r="1204" spans="1:31" x14ac:dyDescent="0.3">
      <c r="B1204" s="212" t="s">
        <v>1720</v>
      </c>
      <c r="C1204" s="212"/>
      <c r="D1204" s="212" t="s">
        <v>1721</v>
      </c>
      <c r="E1204" s="212" t="s">
        <v>1720</v>
      </c>
      <c r="F1204" s="212"/>
      <c r="G1204" s="212" t="s">
        <v>1721</v>
      </c>
      <c r="H1204" s="212" t="s">
        <v>1720</v>
      </c>
      <c r="I1204" s="212"/>
      <c r="J1204" s="212" t="s">
        <v>1721</v>
      </c>
      <c r="K1204" t="s">
        <v>188</v>
      </c>
      <c r="L1204" s="212" t="s">
        <v>1720</v>
      </c>
      <c r="M1204" s="212"/>
      <c r="N1204" s="212" t="s">
        <v>1721</v>
      </c>
      <c r="O1204" s="212" t="s">
        <v>1720</v>
      </c>
      <c r="P1204" s="212"/>
      <c r="Q1204" s="212" t="s">
        <v>1721</v>
      </c>
      <c r="R1204" s="212" t="s">
        <v>1720</v>
      </c>
      <c r="S1204" s="212"/>
      <c r="T1204" s="212" t="s">
        <v>1721</v>
      </c>
      <c r="U1204" t="s">
        <v>188</v>
      </c>
      <c r="V1204" s="212" t="s">
        <v>1720</v>
      </c>
      <c r="W1204" s="212"/>
      <c r="X1204" s="212" t="s">
        <v>1721</v>
      </c>
      <c r="Y1204" s="212" t="s">
        <v>1720</v>
      </c>
      <c r="Z1204" s="212"/>
      <c r="AA1204" s="212" t="s">
        <v>1721</v>
      </c>
      <c r="AB1204" s="212" t="s">
        <v>1720</v>
      </c>
      <c r="AC1204" s="212"/>
      <c r="AD1204" s="212" t="s">
        <v>1721</v>
      </c>
      <c r="AE1204" t="s">
        <v>188</v>
      </c>
    </row>
    <row r="1205" spans="1:31" x14ac:dyDescent="0.3">
      <c r="A1205" t="s">
        <v>1708</v>
      </c>
      <c r="B1205" s="15">
        <v>228800</v>
      </c>
      <c r="C1205" s="27" t="s">
        <v>188</v>
      </c>
      <c r="D1205" s="15">
        <v>5431.5151515151501</v>
      </c>
      <c r="E1205" s="2">
        <v>164100</v>
      </c>
      <c r="F1205" s="27" t="s">
        <v>188</v>
      </c>
      <c r="G1205" s="14">
        <v>3618.7878787878699</v>
      </c>
      <c r="H1205" s="2">
        <v>194800</v>
      </c>
      <c r="I1205" s="27" t="s">
        <v>188</v>
      </c>
      <c r="J1205" s="14">
        <v>8938.7880000000005</v>
      </c>
      <c r="K1205" s="27">
        <v>-0.14860139860139859</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4"/>
      <c r="C1206" s="124"/>
      <c r="D1206" s="124"/>
      <c r="E1206" s="124"/>
      <c r="F1206" s="124"/>
      <c r="G1206" s="124"/>
      <c r="H1206" s="124"/>
      <c r="I1206" s="124"/>
      <c r="J1206" s="124"/>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3" t="s">
        <v>1991</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row>
    <row r="1208" spans="1:31" x14ac:dyDescent="0.3">
      <c r="B1208" s="212" t="s">
        <v>1720</v>
      </c>
      <c r="C1208" s="212"/>
      <c r="D1208" s="212" t="s">
        <v>1721</v>
      </c>
      <c r="E1208" s="212" t="s">
        <v>1720</v>
      </c>
      <c r="F1208" s="212"/>
      <c r="G1208" s="212" t="s">
        <v>1721</v>
      </c>
      <c r="H1208" s="212" t="s">
        <v>1720</v>
      </c>
      <c r="I1208" s="212"/>
      <c r="J1208" s="212" t="s">
        <v>1721</v>
      </c>
      <c r="K1208" t="s">
        <v>188</v>
      </c>
      <c r="L1208" s="212" t="s">
        <v>1720</v>
      </c>
      <c r="M1208" s="212"/>
      <c r="N1208" s="212" t="s">
        <v>1721</v>
      </c>
      <c r="O1208" s="212" t="s">
        <v>1720</v>
      </c>
      <c r="P1208" s="212"/>
      <c r="Q1208" s="212" t="s">
        <v>1721</v>
      </c>
      <c r="R1208" s="212" t="s">
        <v>1720</v>
      </c>
      <c r="S1208" s="212"/>
      <c r="T1208" s="212" t="s">
        <v>1721</v>
      </c>
      <c r="U1208" t="s">
        <v>188</v>
      </c>
      <c r="V1208" s="212" t="s">
        <v>1720</v>
      </c>
      <c r="W1208" s="212"/>
      <c r="X1208" s="212" t="s">
        <v>1721</v>
      </c>
      <c r="Y1208" s="212" t="s">
        <v>1720</v>
      </c>
      <c r="Z1208" s="212"/>
      <c r="AA1208" s="212" t="s">
        <v>1721</v>
      </c>
      <c r="AB1208" s="212" t="s">
        <v>1720</v>
      </c>
      <c r="AC1208" s="212"/>
      <c r="AD1208" s="212" t="s">
        <v>1721</v>
      </c>
      <c r="AE1208" t="s">
        <v>188</v>
      </c>
    </row>
    <row r="1209" spans="1:31" x14ac:dyDescent="0.3">
      <c r="A1209" t="s">
        <v>1992</v>
      </c>
      <c r="B1209" s="15">
        <v>1308</v>
      </c>
      <c r="C1209" s="27" t="s">
        <v>188</v>
      </c>
      <c r="D1209" s="15">
        <v>43.030303030303003</v>
      </c>
      <c r="E1209" s="2">
        <v>1143</v>
      </c>
      <c r="F1209" s="27" t="s">
        <v>188</v>
      </c>
      <c r="G1209" s="14">
        <v>61.818181818181799</v>
      </c>
      <c r="H1209" s="2">
        <v>1143</v>
      </c>
      <c r="I1209" s="27" t="s">
        <v>188</v>
      </c>
      <c r="J1209" s="14">
        <v>103.030304</v>
      </c>
      <c r="K1209" s="27">
        <v>-0.12614678899082568</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1538</v>
      </c>
      <c r="C1210" s="27" t="s">
        <v>188</v>
      </c>
      <c r="D1210" s="15">
        <v>62.424242424242401</v>
      </c>
      <c r="E1210" s="2">
        <v>1417</v>
      </c>
      <c r="F1210" s="27" t="s">
        <v>188</v>
      </c>
      <c r="G1210" s="14">
        <v>35.151515151515099</v>
      </c>
      <c r="H1210" s="2">
        <v>1483</v>
      </c>
      <c r="I1210" s="27" t="s">
        <v>188</v>
      </c>
      <c r="J1210" s="14">
        <v>56.969695999999999</v>
      </c>
      <c r="K1210" s="27">
        <v>-3.5760728218465543E-2</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321</v>
      </c>
      <c r="C1211" s="27" t="s">
        <v>188</v>
      </c>
      <c r="D1211" s="15">
        <v>18.7878787878787</v>
      </c>
      <c r="E1211" s="2">
        <v>397</v>
      </c>
      <c r="F1211" s="27" t="s">
        <v>188</v>
      </c>
      <c r="G1211" s="14">
        <v>21.818181818181799</v>
      </c>
      <c r="H1211" s="2">
        <v>341</v>
      </c>
      <c r="I1211" s="27" t="s">
        <v>188</v>
      </c>
      <c r="J1211" s="14">
        <v>27.878788</v>
      </c>
      <c r="K1211" s="27">
        <v>6.2305295950155763E-2</v>
      </c>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3" t="s">
        <v>1995</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row>
    <row r="1214" spans="1:31" x14ac:dyDescent="0.3">
      <c r="B1214" s="212" t="s">
        <v>1720</v>
      </c>
      <c r="C1214" s="212"/>
      <c r="D1214" s="212" t="s">
        <v>1721</v>
      </c>
      <c r="E1214" s="212" t="s">
        <v>1720</v>
      </c>
      <c r="F1214" s="212"/>
      <c r="G1214" s="212" t="s">
        <v>1721</v>
      </c>
      <c r="H1214" s="212" t="s">
        <v>1720</v>
      </c>
      <c r="I1214" s="212"/>
      <c r="J1214" s="212" t="s">
        <v>1721</v>
      </c>
      <c r="K1214" t="s">
        <v>188</v>
      </c>
      <c r="L1214" s="212" t="s">
        <v>1720</v>
      </c>
      <c r="M1214" s="212"/>
      <c r="N1214" s="212" t="s">
        <v>1721</v>
      </c>
      <c r="O1214" s="212" t="s">
        <v>1720</v>
      </c>
      <c r="P1214" s="212"/>
      <c r="Q1214" s="212" t="s">
        <v>1721</v>
      </c>
      <c r="R1214" s="212" t="s">
        <v>1720</v>
      </c>
      <c r="S1214" s="212"/>
      <c r="T1214" s="212" t="s">
        <v>1721</v>
      </c>
      <c r="U1214" t="s">
        <v>188</v>
      </c>
      <c r="V1214" s="212" t="s">
        <v>1720</v>
      </c>
      <c r="W1214" s="212"/>
      <c r="X1214" s="212" t="s">
        <v>1721</v>
      </c>
      <c r="Y1214" s="212" t="s">
        <v>1720</v>
      </c>
      <c r="Z1214" s="212"/>
      <c r="AA1214" s="212" t="s">
        <v>1721</v>
      </c>
      <c r="AB1214" s="212" t="s">
        <v>1720</v>
      </c>
      <c r="AC1214" s="212"/>
      <c r="AD1214" s="212" t="s">
        <v>1721</v>
      </c>
      <c r="AE1214" t="s">
        <v>188</v>
      </c>
    </row>
    <row r="1215" spans="1:31" x14ac:dyDescent="0.3">
      <c r="A1215" t="s">
        <v>190</v>
      </c>
      <c r="B1215" s="2">
        <v>3845</v>
      </c>
      <c r="C1215" s="27" t="s">
        <v>188</v>
      </c>
      <c r="D1215" s="2">
        <v>155.15151515151501</v>
      </c>
      <c r="E1215" s="2">
        <v>3863</v>
      </c>
      <c r="F1215" s="27" t="s">
        <v>188</v>
      </c>
      <c r="G1215" s="14">
        <v>197.575757575757</v>
      </c>
      <c r="H1215" s="2">
        <v>3970</v>
      </c>
      <c r="I1215" s="27" t="s">
        <v>188</v>
      </c>
      <c r="J1215" s="14">
        <v>326.06060000000002</v>
      </c>
      <c r="K1215" s="27">
        <v>3.2509752925877766E-2</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2849</v>
      </c>
      <c r="C1216" s="27">
        <v>0.74096228868660596</v>
      </c>
      <c r="D1216" s="2">
        <v>145.45454545454501</v>
      </c>
      <c r="E1216" s="2">
        <v>2719</v>
      </c>
      <c r="F1216" s="27">
        <v>0.70385710587626193</v>
      </c>
      <c r="G1216" s="14">
        <v>157.575757575757</v>
      </c>
      <c r="H1216" s="2">
        <v>2653</v>
      </c>
      <c r="I1216" s="27">
        <v>0.66826196473551636</v>
      </c>
      <c r="J1216" s="14">
        <v>250.30302399999999</v>
      </c>
      <c r="K1216" s="27">
        <v>-6.8796068796068796E-2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104</v>
      </c>
      <c r="C1217" s="27">
        <v>2.7048114434330299E-2</v>
      </c>
      <c r="D1217" s="2">
        <v>39.393939393939398</v>
      </c>
      <c r="E1217" s="2">
        <v>61</v>
      </c>
      <c r="F1217" s="27">
        <v>1.5790836137716799E-2</v>
      </c>
      <c r="G1217" s="14">
        <v>30.303030303030301</v>
      </c>
      <c r="H1217" s="2">
        <v>36</v>
      </c>
      <c r="I1217" s="27">
        <v>9.0680100755667504E-3</v>
      </c>
      <c r="J1217" s="14">
        <v>19.393940000000001</v>
      </c>
      <c r="K1217" s="27">
        <v>-0.65384615384615385</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188</v>
      </c>
      <c r="C1218" s="27">
        <v>4.8894668400520154E-2</v>
      </c>
      <c r="D1218" s="2">
        <v>46.6666666666666</v>
      </c>
      <c r="E1218" s="2">
        <v>285</v>
      </c>
      <c r="F1218" s="27">
        <v>7.3776857364742432E-2</v>
      </c>
      <c r="G1218" s="14">
        <v>66.6666666666666</v>
      </c>
      <c r="H1218" s="2">
        <v>190</v>
      </c>
      <c r="I1218" s="27">
        <v>4.7858942065491183E-2</v>
      </c>
      <c r="J1218" s="14">
        <v>61.818179999999998</v>
      </c>
      <c r="K1218" s="27">
        <v>1.0638297872340425E-2</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340</v>
      </c>
      <c r="C1219" s="27">
        <v>8.8426527958387513E-2</v>
      </c>
      <c r="D1219" s="2">
        <v>63.636363636363598</v>
      </c>
      <c r="E1219" s="2">
        <v>433</v>
      </c>
      <c r="F1219" s="27">
        <v>0.11208904996117007</v>
      </c>
      <c r="G1219" s="14">
        <v>89.090909090909093</v>
      </c>
      <c r="H1219" s="2">
        <v>703</v>
      </c>
      <c r="I1219" s="27">
        <v>0.17707808564231739</v>
      </c>
      <c r="J1219" s="14">
        <v>141.81817599999999</v>
      </c>
      <c r="K1219" s="27">
        <v>1.0676470588235294</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549</v>
      </c>
      <c r="C1220" s="27">
        <v>0.14278283485045515</v>
      </c>
      <c r="D1220" s="2">
        <v>85.454545454545396</v>
      </c>
      <c r="E1220" s="2">
        <v>565</v>
      </c>
      <c r="F1220" s="27">
        <v>0.14625938389852447</v>
      </c>
      <c r="G1220" s="14">
        <v>95.151515151515099</v>
      </c>
      <c r="H1220" s="2">
        <v>414</v>
      </c>
      <c r="I1220" s="27">
        <v>0.10428211586901763</v>
      </c>
      <c r="J1220" s="14">
        <v>97.575760000000002</v>
      </c>
      <c r="K1220" s="27">
        <v>-0.24590163934426229</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404</v>
      </c>
      <c r="C1221" s="27">
        <v>0.10507152145643693</v>
      </c>
      <c r="D1221" s="2">
        <v>73.3333333333333</v>
      </c>
      <c r="E1221" s="2">
        <v>279</v>
      </c>
      <c r="F1221" s="27">
        <v>7.2223660367589954E-2</v>
      </c>
      <c r="G1221" s="14">
        <v>76.363636363636303</v>
      </c>
      <c r="H1221" s="2">
        <v>235</v>
      </c>
      <c r="I1221" s="27">
        <v>5.9193954659949623E-2</v>
      </c>
      <c r="J1221" s="14">
        <v>69.696969999999993</v>
      </c>
      <c r="K1221" s="27">
        <v>-0.4183168316831683</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286</v>
      </c>
      <c r="C1222" s="27">
        <v>7.4382314694408327E-2</v>
      </c>
      <c r="D1222" s="2">
        <v>63.030303030303003</v>
      </c>
      <c r="E1222" s="2">
        <v>285</v>
      </c>
      <c r="F1222" s="27">
        <v>7.3776857364742432E-2</v>
      </c>
      <c r="G1222" s="14">
        <v>61.212121212121197</v>
      </c>
      <c r="H1222" s="2">
        <v>231</v>
      </c>
      <c r="I1222" s="27">
        <v>5.8186397984886652E-2</v>
      </c>
      <c r="J1222" s="14">
        <v>68.484849999999994</v>
      </c>
      <c r="K1222" s="27">
        <v>-0.19230769230769232</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128</v>
      </c>
      <c r="C1223" s="27">
        <v>3.3289986996098829E-2</v>
      </c>
      <c r="D1223" s="2">
        <v>39.393939393939398</v>
      </c>
      <c r="E1223" s="2">
        <v>252</v>
      </c>
      <c r="F1223" s="27">
        <v>6.5234273880403829E-2</v>
      </c>
      <c r="G1223" s="14">
        <v>66.6666666666666</v>
      </c>
      <c r="H1223" s="2">
        <v>23</v>
      </c>
      <c r="I1223" s="27">
        <v>5.793450881612091E-3</v>
      </c>
      <c r="J1223" s="14">
        <v>17.575758</v>
      </c>
      <c r="K1223" s="27">
        <v>-0.8203125</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263</v>
      </c>
      <c r="C1224" s="27">
        <v>6.8400520156046821E-2</v>
      </c>
      <c r="D1224" s="2">
        <v>62.424242424242401</v>
      </c>
      <c r="E1224" s="2">
        <v>189</v>
      </c>
      <c r="F1224" s="27">
        <v>4.8925705410302875E-2</v>
      </c>
      <c r="G1224" s="14">
        <v>66.6666666666666</v>
      </c>
      <c r="H1224" s="2">
        <v>381</v>
      </c>
      <c r="I1224" s="27">
        <v>9.596977329974811E-2</v>
      </c>
      <c r="J1224" s="14">
        <v>107.272728</v>
      </c>
      <c r="K1224" s="27">
        <v>0.44866920152091255</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587</v>
      </c>
      <c r="C1225" s="27">
        <v>0.15266579973992198</v>
      </c>
      <c r="D1225" s="2">
        <v>80.606060606060595</v>
      </c>
      <c r="E1225" s="2">
        <v>333</v>
      </c>
      <c r="F1225" s="27">
        <v>8.6202433341962204E-2</v>
      </c>
      <c r="G1225" s="14">
        <v>86.6666666666666</v>
      </c>
      <c r="H1225" s="2">
        <v>434</v>
      </c>
      <c r="I1225" s="27">
        <v>0.1093198992443325</v>
      </c>
      <c r="J1225" s="14">
        <v>116.36364</v>
      </c>
      <c r="K1225" s="27">
        <v>-0.26064735945485518</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0</v>
      </c>
      <c r="C1226" s="27">
        <v>0</v>
      </c>
      <c r="D1226" s="2">
        <v>80</v>
      </c>
      <c r="E1226" s="2">
        <v>37</v>
      </c>
      <c r="F1226" s="27">
        <v>9.5780481491069113E-3</v>
      </c>
      <c r="G1226" s="14">
        <v>24.2424242424242</v>
      </c>
      <c r="H1226" s="2">
        <v>6</v>
      </c>
      <c r="I1226" s="27">
        <v>1.5113350125944584E-3</v>
      </c>
      <c r="J1226" s="14">
        <v>7.2727274900000003</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996</v>
      </c>
      <c r="C1227" s="27">
        <v>0.25903771131339404</v>
      </c>
      <c r="D1227" s="2">
        <v>93.3333333333333</v>
      </c>
      <c r="E1227" s="2">
        <v>1144</v>
      </c>
      <c r="F1227" s="27">
        <v>0.29614289412373801</v>
      </c>
      <c r="G1227" s="14">
        <v>120.60606060606</v>
      </c>
      <c r="H1227" s="2">
        <v>1317</v>
      </c>
      <c r="I1227" s="27">
        <v>0.33173803526448364</v>
      </c>
      <c r="J1227" s="14">
        <v>199.393936</v>
      </c>
      <c r="K1227" s="27">
        <v>0.32228915662650603</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362</v>
      </c>
      <c r="C1228" s="27">
        <v>9.4148244473341997E-2</v>
      </c>
      <c r="D1228" s="2">
        <v>69.696969696969703</v>
      </c>
      <c r="E1228" s="2">
        <v>535</v>
      </c>
      <c r="F1228" s="27">
        <v>0.13849339891276211</v>
      </c>
      <c r="G1228" s="14">
        <v>85.454545454545396</v>
      </c>
      <c r="H1228" s="2">
        <v>336</v>
      </c>
      <c r="I1228" s="27">
        <v>8.4634760705289677E-2</v>
      </c>
      <c r="J1228" s="14">
        <v>78.787880000000001</v>
      </c>
      <c r="K1228" s="27">
        <v>-7.18232044198895E-2</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195</v>
      </c>
      <c r="C1229" s="27">
        <v>5.071521456436931E-2</v>
      </c>
      <c r="D1229" s="2">
        <v>44.2424242424242</v>
      </c>
      <c r="E1229" s="2">
        <v>242</v>
      </c>
      <c r="F1229" s="27">
        <v>6.2645612218483041E-2</v>
      </c>
      <c r="G1229" s="14">
        <v>52.121212121212103</v>
      </c>
      <c r="H1229" s="2">
        <v>211</v>
      </c>
      <c r="I1229" s="27">
        <v>5.3148614609571786E-2</v>
      </c>
      <c r="J1229" s="14">
        <v>65.454544100000007</v>
      </c>
      <c r="K1229" s="27">
        <v>8.2051282051282051E-2</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194</v>
      </c>
      <c r="C1230" s="27">
        <v>5.0455136540962287E-2</v>
      </c>
      <c r="D1230" s="2">
        <v>55.757575757575701</v>
      </c>
      <c r="E1230" s="2">
        <v>118</v>
      </c>
      <c r="F1230" s="27">
        <v>3.0546207610665285E-2</v>
      </c>
      <c r="G1230" s="14">
        <v>40</v>
      </c>
      <c r="H1230" s="2">
        <v>134</v>
      </c>
      <c r="I1230" s="27">
        <v>3.3753148614609575E-2</v>
      </c>
      <c r="J1230" s="14">
        <v>43.636364</v>
      </c>
      <c r="K1230" s="27">
        <v>-0.30927835051546393</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86</v>
      </c>
      <c r="C1231" s="27">
        <v>2.2366710013003901E-2</v>
      </c>
      <c r="D1231" s="2">
        <v>30.303030303030301</v>
      </c>
      <c r="E1231" s="2">
        <v>63</v>
      </c>
      <c r="F1231" s="27">
        <v>1.6308568470100957E-2</v>
      </c>
      <c r="G1231" s="14">
        <v>25.4545454545454</v>
      </c>
      <c r="H1231" s="2">
        <v>160</v>
      </c>
      <c r="I1231" s="27">
        <v>4.0302267002518891E-2</v>
      </c>
      <c r="J1231" s="14">
        <v>55.757576</v>
      </c>
      <c r="K1231" s="27">
        <v>0.86046511627906974</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38</v>
      </c>
      <c r="C1232" s="27">
        <v>9.8829648894668398E-3</v>
      </c>
      <c r="D1232" s="2">
        <v>18.181818181818102</v>
      </c>
      <c r="E1232" s="2">
        <v>24</v>
      </c>
      <c r="F1232" s="27">
        <v>6.2127879886098884E-3</v>
      </c>
      <c r="G1232" s="14">
        <v>12.1212121212121</v>
      </c>
      <c r="H1232" s="2">
        <v>41</v>
      </c>
      <c r="I1232" s="27">
        <v>1.0327455919395465E-2</v>
      </c>
      <c r="J1232" s="14">
        <v>36.363636</v>
      </c>
      <c r="K1232" s="27">
        <v>7.8947368421052627E-2</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11</v>
      </c>
      <c r="C1233" s="27">
        <v>2.8608582574772431E-3</v>
      </c>
      <c r="D1233" s="2">
        <v>10.303030303030299</v>
      </c>
      <c r="E1233" s="2">
        <v>28</v>
      </c>
      <c r="F1233" s="27">
        <v>7.2482526533782033E-3</v>
      </c>
      <c r="G1233" s="14">
        <v>13.3333333333333</v>
      </c>
      <c r="H1233" s="2">
        <v>32</v>
      </c>
      <c r="I1233" s="27">
        <v>8.0604534005037781E-3</v>
      </c>
      <c r="J1233" s="14">
        <v>15.757576</v>
      </c>
      <c r="K1233" s="27">
        <v>1.9090909090909092</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8</v>
      </c>
      <c r="C1234" s="27">
        <v>2.0806241872561768E-3</v>
      </c>
      <c r="D1234" s="2">
        <v>7.2727272727272698</v>
      </c>
      <c r="E1234" s="2">
        <v>17</v>
      </c>
      <c r="F1234" s="27">
        <v>4.4007248252653378E-3</v>
      </c>
      <c r="G1234" s="14">
        <v>9.0909090909090899</v>
      </c>
      <c r="H1234" s="2">
        <v>42</v>
      </c>
      <c r="I1234" s="27">
        <v>1.057934508816121E-2</v>
      </c>
      <c r="J1234" s="14">
        <v>30.30303</v>
      </c>
      <c r="K1234" s="27">
        <v>4.25</v>
      </c>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33</v>
      </c>
      <c r="C1235" s="27">
        <v>8.5825747724317288E-3</v>
      </c>
      <c r="D1235" s="2">
        <v>16.969696969696901</v>
      </c>
      <c r="E1235" s="2">
        <v>39</v>
      </c>
      <c r="F1235" s="27">
        <v>1.009578048149107E-2</v>
      </c>
      <c r="G1235" s="14">
        <v>20.606060606060598</v>
      </c>
      <c r="H1235" s="2">
        <v>68</v>
      </c>
      <c r="I1235" s="27">
        <v>1.712846347607053E-2</v>
      </c>
      <c r="J1235" s="14">
        <v>50.9090919</v>
      </c>
      <c r="K1235" s="27">
        <v>1.0606060606060606</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58</v>
      </c>
      <c r="C1236" s="27">
        <v>1.5084525357607282E-2</v>
      </c>
      <c r="D1236" s="2">
        <v>20</v>
      </c>
      <c r="E1236" s="2">
        <v>69</v>
      </c>
      <c r="F1236" s="27">
        <v>1.7861765467253429E-2</v>
      </c>
      <c r="G1236" s="14">
        <v>30.303030303030301</v>
      </c>
      <c r="H1236" s="2">
        <v>90</v>
      </c>
      <c r="I1236" s="27">
        <v>2.2670025188916875E-2</v>
      </c>
      <c r="J1236" s="14">
        <v>53.939392099999999</v>
      </c>
      <c r="K1236" s="27">
        <v>0.55172413793103448</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11</v>
      </c>
      <c r="C1237" s="27">
        <v>2.8608582574772431E-3</v>
      </c>
      <c r="D1237" s="2">
        <v>10.303030303030299</v>
      </c>
      <c r="E1237" s="2">
        <v>9</v>
      </c>
      <c r="F1237" s="27">
        <v>2.3297954957287085E-3</v>
      </c>
      <c r="G1237" s="14">
        <v>8.4848484848484809</v>
      </c>
      <c r="H1237" s="2">
        <v>203</v>
      </c>
      <c r="I1237" s="27">
        <v>5.1133501259445845E-2</v>
      </c>
      <c r="J1237" s="14">
        <v>144.84848</v>
      </c>
      <c r="K1237" s="27">
        <v>17.454545454545453</v>
      </c>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3" t="s">
        <v>2008</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row>
    <row r="1240" spans="1:31" x14ac:dyDescent="0.3">
      <c r="B1240" s="212" t="s">
        <v>1720</v>
      </c>
      <c r="C1240" s="212"/>
      <c r="D1240" s="212" t="s">
        <v>1721</v>
      </c>
      <c r="E1240" s="212" t="s">
        <v>1720</v>
      </c>
      <c r="F1240" s="212"/>
      <c r="G1240" s="212" t="s">
        <v>1721</v>
      </c>
      <c r="H1240" s="212" t="s">
        <v>1720</v>
      </c>
      <c r="I1240" s="212"/>
      <c r="J1240" s="212" t="s">
        <v>1721</v>
      </c>
      <c r="K1240" t="s">
        <v>188</v>
      </c>
      <c r="L1240" s="212" t="s">
        <v>1720</v>
      </c>
      <c r="M1240" s="212"/>
      <c r="N1240" s="212" t="s">
        <v>1721</v>
      </c>
      <c r="O1240" s="212" t="s">
        <v>1720</v>
      </c>
      <c r="P1240" s="212"/>
      <c r="Q1240" s="212" t="s">
        <v>1721</v>
      </c>
      <c r="R1240" s="212" t="s">
        <v>1720</v>
      </c>
      <c r="S1240" s="212"/>
      <c r="T1240" s="212" t="s">
        <v>1721</v>
      </c>
      <c r="U1240" t="s">
        <v>188</v>
      </c>
      <c r="V1240" s="212" t="s">
        <v>1720</v>
      </c>
      <c r="W1240" s="212"/>
      <c r="X1240" s="212" t="s">
        <v>1721</v>
      </c>
      <c r="Y1240" s="212" t="s">
        <v>1720</v>
      </c>
      <c r="Z1240" s="212"/>
      <c r="AA1240" s="212" t="s">
        <v>1721</v>
      </c>
      <c r="AB1240" s="212" t="s">
        <v>1720</v>
      </c>
      <c r="AC1240" s="212"/>
      <c r="AD1240" s="212" t="s">
        <v>1721</v>
      </c>
      <c r="AE1240" t="s">
        <v>188</v>
      </c>
    </row>
    <row r="1241" spans="1:31" x14ac:dyDescent="0.3">
      <c r="A1241" t="s">
        <v>2009</v>
      </c>
      <c r="B1241" s="14">
        <v>24.2</v>
      </c>
      <c r="C1241" s="27" t="s">
        <v>188</v>
      </c>
      <c r="D1241" s="14">
        <v>0.84848484848483996</v>
      </c>
      <c r="E1241" s="14">
        <v>21.9</v>
      </c>
      <c r="F1241" s="27" t="s">
        <v>188</v>
      </c>
      <c r="G1241" s="14">
        <v>0.96969696969696995</v>
      </c>
      <c r="H1241" s="14">
        <v>22.4</v>
      </c>
      <c r="I1241" s="27" t="s">
        <v>188</v>
      </c>
      <c r="J1241" s="14">
        <v>1.3333333700000001</v>
      </c>
      <c r="K1241" s="27">
        <v>-7.4380165289256228E-2</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28</v>
      </c>
      <c r="C1242" s="27" t="s">
        <v>188</v>
      </c>
      <c r="D1242" s="14">
        <v>1.0303030303030301</v>
      </c>
      <c r="E1242" s="14">
        <v>25</v>
      </c>
      <c r="F1242" s="27" t="s">
        <v>188</v>
      </c>
      <c r="G1242" s="14">
        <v>1.3333333333333299</v>
      </c>
      <c r="H1242" s="14">
        <v>24.8</v>
      </c>
      <c r="I1242" s="27" t="s">
        <v>188</v>
      </c>
      <c r="J1242" s="14">
        <v>2.3030302499999999</v>
      </c>
      <c r="K1242" s="27">
        <v>-0.11428571428571425</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13.3</v>
      </c>
      <c r="C1243" s="27" t="s">
        <v>188</v>
      </c>
      <c r="D1243" s="14">
        <v>1.39393939393939</v>
      </c>
      <c r="E1243" s="14">
        <v>10.7</v>
      </c>
      <c r="F1243" s="27" t="s">
        <v>188</v>
      </c>
      <c r="G1243" s="14">
        <v>1.0303030303030301</v>
      </c>
      <c r="H1243" s="14">
        <v>15.4</v>
      </c>
      <c r="I1243" s="27" t="s">
        <v>188</v>
      </c>
      <c r="J1243" s="14">
        <v>2.5454545</v>
      </c>
      <c r="K1243" s="27">
        <v>0.15789473684210523</v>
      </c>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3" t="s">
        <v>2012</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row>
    <row r="1246" spans="1:31" x14ac:dyDescent="0.3">
      <c r="B1246" s="212" t="s">
        <v>1720</v>
      </c>
      <c r="C1246" s="212"/>
      <c r="D1246" s="212" t="s">
        <v>1721</v>
      </c>
      <c r="E1246" s="212" t="s">
        <v>1720</v>
      </c>
      <c r="F1246" s="212"/>
      <c r="G1246" s="212" t="s">
        <v>1721</v>
      </c>
      <c r="H1246" s="212" t="s">
        <v>1720</v>
      </c>
      <c r="I1246" s="212"/>
      <c r="J1246" s="212" t="s">
        <v>1721</v>
      </c>
      <c r="K1246" t="s">
        <v>188</v>
      </c>
      <c r="L1246" s="212" t="s">
        <v>1720</v>
      </c>
      <c r="M1246" s="212"/>
      <c r="N1246" s="212" t="s">
        <v>1721</v>
      </c>
      <c r="O1246" s="212" t="s">
        <v>1720</v>
      </c>
      <c r="P1246" s="212"/>
      <c r="Q1246" s="212" t="s">
        <v>1721</v>
      </c>
      <c r="R1246" s="212" t="s">
        <v>1720</v>
      </c>
      <c r="S1246" s="212"/>
      <c r="T1246" s="212" t="s">
        <v>1721</v>
      </c>
      <c r="U1246" t="s">
        <v>188</v>
      </c>
      <c r="V1246" s="212" t="s">
        <v>1720</v>
      </c>
      <c r="W1246" s="212"/>
      <c r="X1246" s="212" t="s">
        <v>1721</v>
      </c>
      <c r="Y1246" s="212" t="s">
        <v>1720</v>
      </c>
      <c r="Z1246" s="212"/>
      <c r="AA1246" s="212" t="s">
        <v>1721</v>
      </c>
      <c r="AB1246" s="212" t="s">
        <v>1720</v>
      </c>
      <c r="AC1246" s="212"/>
      <c r="AD1246" s="212" t="s">
        <v>1721</v>
      </c>
      <c r="AE1246" t="s">
        <v>188</v>
      </c>
    </row>
    <row r="1247" spans="1:31" x14ac:dyDescent="0.3">
      <c r="A1247" t="s">
        <v>2013</v>
      </c>
      <c r="B1247" s="15">
        <v>982</v>
      </c>
      <c r="C1247" s="27" t="s">
        <v>188</v>
      </c>
      <c r="D1247" s="15">
        <v>63.030303030303003</v>
      </c>
      <c r="E1247" s="2">
        <v>940</v>
      </c>
      <c r="F1247" s="27" t="s">
        <v>188</v>
      </c>
      <c r="G1247" s="14">
        <v>30.303030303030301</v>
      </c>
      <c r="H1247" s="2">
        <v>989</v>
      </c>
      <c r="I1247" s="27" t="s">
        <v>188</v>
      </c>
      <c r="J1247" s="14">
        <v>35.151516000000001</v>
      </c>
      <c r="K1247" s="27">
        <v>7.1283095723014261E-3</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3" t="s">
        <v>2014</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row>
    <row r="1250" spans="1:31" x14ac:dyDescent="0.3">
      <c r="B1250" s="212" t="s">
        <v>1720</v>
      </c>
      <c r="C1250" s="212"/>
      <c r="D1250" s="212" t="s">
        <v>1721</v>
      </c>
      <c r="E1250" s="212" t="s">
        <v>1720</v>
      </c>
      <c r="F1250" s="212"/>
      <c r="G1250" s="212" t="s">
        <v>1721</v>
      </c>
      <c r="H1250" s="212" t="s">
        <v>1720</v>
      </c>
      <c r="I1250" s="212"/>
      <c r="J1250" s="212" t="s">
        <v>1721</v>
      </c>
      <c r="K1250" t="s">
        <v>188</v>
      </c>
      <c r="L1250" s="212" t="s">
        <v>1720</v>
      </c>
      <c r="M1250" s="212"/>
      <c r="N1250" s="212" t="s">
        <v>1721</v>
      </c>
      <c r="O1250" s="212" t="s">
        <v>1720</v>
      </c>
      <c r="P1250" s="212"/>
      <c r="Q1250" s="212" t="s">
        <v>1721</v>
      </c>
      <c r="R1250" s="212" t="s">
        <v>1720</v>
      </c>
      <c r="S1250" s="212"/>
      <c r="T1250" s="212" t="s">
        <v>1721</v>
      </c>
      <c r="U1250" t="s">
        <v>188</v>
      </c>
      <c r="V1250" s="212" t="s">
        <v>1720</v>
      </c>
      <c r="W1250" s="212"/>
      <c r="X1250" s="212" t="s">
        <v>1721</v>
      </c>
      <c r="Y1250" s="212" t="s">
        <v>1720</v>
      </c>
      <c r="Z1250" s="212"/>
      <c r="AA1250" s="212" t="s">
        <v>1721</v>
      </c>
      <c r="AB1250" s="212" t="s">
        <v>1720</v>
      </c>
      <c r="AC1250" s="212"/>
      <c r="AD1250" s="212" t="s">
        <v>1721</v>
      </c>
      <c r="AE1250" t="s">
        <v>188</v>
      </c>
    </row>
    <row r="1251" spans="1:31" x14ac:dyDescent="0.3">
      <c r="A1251" t="s">
        <v>190</v>
      </c>
      <c r="B1251" s="2">
        <v>6173</v>
      </c>
      <c r="C1251" s="27" t="s">
        <v>188</v>
      </c>
      <c r="D1251" s="2">
        <v>146.666666666666</v>
      </c>
      <c r="E1251" s="2">
        <v>6658</v>
      </c>
      <c r="F1251" s="27" t="s">
        <v>188</v>
      </c>
      <c r="G1251" s="14">
        <v>129.69696969696901</v>
      </c>
      <c r="H1251" s="2">
        <v>7225</v>
      </c>
      <c r="I1251" s="27" t="s">
        <v>188</v>
      </c>
      <c r="J1251" s="14">
        <v>275.75757575757575</v>
      </c>
      <c r="K1251" s="27">
        <v>0.17041956909120362</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3845</v>
      </c>
      <c r="C1252" s="27">
        <v>0.62287380528106273</v>
      </c>
      <c r="D1252" s="2">
        <v>155.15151515151501</v>
      </c>
      <c r="E1252" s="2">
        <v>3863</v>
      </c>
      <c r="F1252" s="27">
        <v>0.58020426554520876</v>
      </c>
      <c r="G1252" s="14">
        <v>197.575757575757</v>
      </c>
      <c r="H1252" s="2">
        <v>3970</v>
      </c>
      <c r="I1252" s="27">
        <v>0.54948096885813147</v>
      </c>
      <c r="J1252" s="14">
        <v>326.06060606060606</v>
      </c>
      <c r="K1252" s="27">
        <v>3.2509752925877766E-2</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41</v>
      </c>
      <c r="C1253" s="27">
        <v>6.6418273124898754E-3</v>
      </c>
      <c r="D1253" s="2">
        <v>22.424242424242401</v>
      </c>
      <c r="E1253" s="2">
        <v>46</v>
      </c>
      <c r="F1253" s="27">
        <v>6.9089816761790327E-3</v>
      </c>
      <c r="G1253" s="14">
        <v>25.4545454545454</v>
      </c>
      <c r="H1253" s="2">
        <v>313</v>
      </c>
      <c r="I1253" s="27">
        <v>4.3321799307958479E-2</v>
      </c>
      <c r="J1253" s="14">
        <v>156.96969696969697</v>
      </c>
      <c r="K1253" s="27">
        <v>6.6341463414634143</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70</v>
      </c>
      <c r="C1254" s="27">
        <v>1.133970516766564E-2</v>
      </c>
      <c r="D1254" s="2">
        <v>21.818181818181799</v>
      </c>
      <c r="E1254" s="2">
        <v>60</v>
      </c>
      <c r="F1254" s="27">
        <v>9.0117152297987391E-3</v>
      </c>
      <c r="G1254" s="14">
        <v>33.3333333333333</v>
      </c>
      <c r="H1254" s="2">
        <v>121</v>
      </c>
      <c r="I1254" s="27">
        <v>1.6747404844290659E-2</v>
      </c>
      <c r="J1254" s="14">
        <v>78.181818181818187</v>
      </c>
      <c r="K1254" s="27">
        <v>0.72857142857142854</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138</v>
      </c>
      <c r="C1255" s="27">
        <v>2.2355418759112265E-2</v>
      </c>
      <c r="D1255" s="2">
        <v>49.696969696969703</v>
      </c>
      <c r="E1255" s="2">
        <v>161</v>
      </c>
      <c r="F1255" s="27">
        <v>2.4181435866626615E-2</v>
      </c>
      <c r="G1255" s="14">
        <v>43.636363636363598</v>
      </c>
      <c r="H1255" s="2">
        <v>76</v>
      </c>
      <c r="I1255" s="27">
        <v>1.0519031141868512E-2</v>
      </c>
      <c r="J1255" s="14">
        <v>32.727272727272727</v>
      </c>
      <c r="K1255" s="27">
        <v>-0.44927536231884058</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182</v>
      </c>
      <c r="C1256" s="27">
        <v>2.9483233435930664E-2</v>
      </c>
      <c r="D1256" s="2">
        <v>53.3333333333333</v>
      </c>
      <c r="E1256" s="2">
        <v>128</v>
      </c>
      <c r="F1256" s="27">
        <v>1.9224992490237309E-2</v>
      </c>
      <c r="G1256" s="14">
        <v>47.272727272727202</v>
      </c>
      <c r="H1256" s="2">
        <v>179</v>
      </c>
      <c r="I1256" s="27">
        <v>2.4775086505190311E-2</v>
      </c>
      <c r="J1256" s="14">
        <v>66.060606060606062</v>
      </c>
      <c r="K1256" s="27">
        <v>-1.6483516483516484E-2</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226</v>
      </c>
      <c r="C1257" s="27">
        <v>3.6611048112749067E-2</v>
      </c>
      <c r="D1257" s="2">
        <v>52.727272727272698</v>
      </c>
      <c r="E1257" s="2">
        <v>116</v>
      </c>
      <c r="F1257" s="27">
        <v>1.7422649444277561E-2</v>
      </c>
      <c r="G1257" s="14">
        <v>36.969696969696898</v>
      </c>
      <c r="H1257" s="2">
        <v>242</v>
      </c>
      <c r="I1257" s="27">
        <v>3.3494809688581317E-2</v>
      </c>
      <c r="J1257" s="14">
        <v>61.212121212121218</v>
      </c>
      <c r="K1257" s="27">
        <v>7.0796460176991149E-2</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481</v>
      </c>
      <c r="C1258" s="27">
        <v>7.7919974080673901E-2</v>
      </c>
      <c r="D1258" s="2">
        <v>65.454545454545396</v>
      </c>
      <c r="E1258" s="2">
        <v>451</v>
      </c>
      <c r="F1258" s="27">
        <v>6.773805947732052E-2</v>
      </c>
      <c r="G1258" s="14">
        <v>95.151515151515099</v>
      </c>
      <c r="H1258" s="2">
        <v>473</v>
      </c>
      <c r="I1258" s="27">
        <v>6.5467128027681662E-2</v>
      </c>
      <c r="J1258" s="14">
        <v>116.96969696969698</v>
      </c>
      <c r="K1258" s="27">
        <v>-1.6632016632016633E-2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556</v>
      </c>
      <c r="C1259" s="27">
        <v>9.0069658188887083E-2</v>
      </c>
      <c r="D1259" s="2">
        <v>78.787878787878796</v>
      </c>
      <c r="E1259" s="2">
        <v>714</v>
      </c>
      <c r="F1259" s="27">
        <v>0.10723941123460498</v>
      </c>
      <c r="G1259" s="14">
        <v>115.757575757575</v>
      </c>
      <c r="H1259" s="2">
        <v>479</v>
      </c>
      <c r="I1259" s="27">
        <v>6.6297577854671275E-2</v>
      </c>
      <c r="J1259" s="14">
        <v>89.090909090909093</v>
      </c>
      <c r="K1259" s="27">
        <v>-0.13848920863309352</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843</v>
      </c>
      <c r="C1260" s="27">
        <v>0.1365624493763162</v>
      </c>
      <c r="D1260" s="2">
        <v>92.121212121212096</v>
      </c>
      <c r="E1260" s="2">
        <v>821</v>
      </c>
      <c r="F1260" s="27">
        <v>0.12331030339441273</v>
      </c>
      <c r="G1260" s="14">
        <v>97.575757575757606</v>
      </c>
      <c r="H1260" s="2">
        <v>781</v>
      </c>
      <c r="I1260" s="27">
        <v>0.10809688581314879</v>
      </c>
      <c r="J1260" s="14">
        <v>126.66666666666667</v>
      </c>
      <c r="K1260" s="27">
        <v>-7.354685646500593E-2</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543</v>
      </c>
      <c r="C1261" s="27">
        <v>8.7963712943463473E-2</v>
      </c>
      <c r="D1261" s="2">
        <v>81.212121212121204</v>
      </c>
      <c r="E1261" s="2">
        <v>664</v>
      </c>
      <c r="F1261" s="27">
        <v>9.9729648543106036E-2</v>
      </c>
      <c r="G1261" s="14">
        <v>107.87878787878699</v>
      </c>
      <c r="H1261" s="2">
        <v>382</v>
      </c>
      <c r="I1261" s="27">
        <v>5.2871972318339101E-2</v>
      </c>
      <c r="J1261" s="14">
        <v>95.757575757575765</v>
      </c>
      <c r="K1261" s="27">
        <v>-0.2965009208103131</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500</v>
      </c>
      <c r="C1262" s="27">
        <v>8.0997894054754577E-2</v>
      </c>
      <c r="D1262" s="2">
        <v>71.515151515151501</v>
      </c>
      <c r="E1262" s="2">
        <v>500</v>
      </c>
      <c r="F1262" s="27">
        <v>7.5097626914989488E-2</v>
      </c>
      <c r="G1262" s="14">
        <v>88.484848484848399</v>
      </c>
      <c r="H1262" s="2">
        <v>654</v>
      </c>
      <c r="I1262" s="27">
        <v>9.0519031141868517E-2</v>
      </c>
      <c r="J1262" s="14">
        <v>144.84848484848484</v>
      </c>
      <c r="K1262" s="27">
        <v>0.308</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265</v>
      </c>
      <c r="C1263" s="27">
        <v>4.2928883849019925E-2</v>
      </c>
      <c r="D1263" s="2">
        <v>56.969696969696898</v>
      </c>
      <c r="E1263" s="2">
        <v>202</v>
      </c>
      <c r="F1263" s="27">
        <v>3.0339441273655753E-2</v>
      </c>
      <c r="G1263" s="14">
        <v>44.2424242424242</v>
      </c>
      <c r="H1263" s="2">
        <v>270</v>
      </c>
      <c r="I1263" s="27">
        <v>3.7370242214532869E-2</v>
      </c>
      <c r="J1263" s="14">
        <v>86.666666666666671</v>
      </c>
      <c r="K1263" s="27">
        <v>1.8867924528301886E-2</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2328</v>
      </c>
      <c r="C1264" s="27">
        <v>0.37712619471893732</v>
      </c>
      <c r="D1264" s="2">
        <v>140.60606060606</v>
      </c>
      <c r="E1264" s="2">
        <v>2795</v>
      </c>
      <c r="F1264" s="27">
        <v>0.41979573445479124</v>
      </c>
      <c r="G1264" s="14">
        <v>169.09090909090901</v>
      </c>
      <c r="H1264" s="2">
        <v>3255</v>
      </c>
      <c r="I1264" s="27">
        <v>0.45051903114186853</v>
      </c>
      <c r="J1264" s="14">
        <v>292.12121212121212</v>
      </c>
      <c r="K1264" s="27">
        <v>0.39819587628865977</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29</v>
      </c>
      <c r="C1265" s="27">
        <v>4.6978778551757657E-3</v>
      </c>
      <c r="D1265" s="2">
        <v>19.393939393939299</v>
      </c>
      <c r="E1265" s="2">
        <v>108</v>
      </c>
      <c r="F1265" s="27">
        <v>1.622108741363773E-2</v>
      </c>
      <c r="G1265" s="14">
        <v>41.818181818181799</v>
      </c>
      <c r="H1265" s="2">
        <v>200</v>
      </c>
      <c r="I1265" s="27">
        <v>2.768166089965398E-2</v>
      </c>
      <c r="J1265" s="14">
        <v>75.151515151515156</v>
      </c>
      <c r="K1265" s="27">
        <v>5.8965517241379306</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148</v>
      </c>
      <c r="C1266" s="27">
        <v>2.3975376640207356E-2</v>
      </c>
      <c r="D1266" s="2">
        <v>49.696969696969703</v>
      </c>
      <c r="E1266" s="2">
        <v>130</v>
      </c>
      <c r="F1266" s="27">
        <v>1.9525382997897266E-2</v>
      </c>
      <c r="G1266" s="14">
        <v>40</v>
      </c>
      <c r="H1266" s="2">
        <v>145</v>
      </c>
      <c r="I1266" s="27">
        <v>2.0069204152249134E-2</v>
      </c>
      <c r="J1266" s="14">
        <v>74.545454545454547</v>
      </c>
      <c r="K1266" s="27">
        <v>-2.0270270270270271E-2</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283</v>
      </c>
      <c r="C1267" s="27">
        <v>4.5844808034991087E-2</v>
      </c>
      <c r="D1267" s="2">
        <v>58.181818181818201</v>
      </c>
      <c r="E1267" s="2">
        <v>323</v>
      </c>
      <c r="F1267" s="27">
        <v>4.8513066987083207E-2</v>
      </c>
      <c r="G1267" s="14">
        <v>78.181818181818201</v>
      </c>
      <c r="H1267" s="2">
        <v>243</v>
      </c>
      <c r="I1267" s="27">
        <v>3.3633217993079584E-2</v>
      </c>
      <c r="J1267" s="14">
        <v>81.212121212121218</v>
      </c>
      <c r="K1267" s="27">
        <v>-0.14134275618374559</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317</v>
      </c>
      <c r="C1268" s="27">
        <v>5.1352664830714399E-2</v>
      </c>
      <c r="D1268" s="2">
        <v>60</v>
      </c>
      <c r="E1268" s="2">
        <v>273</v>
      </c>
      <c r="F1268" s="27">
        <v>4.1003304295584263E-2</v>
      </c>
      <c r="G1268" s="14">
        <v>71.515151515151501</v>
      </c>
      <c r="H1268" s="2">
        <v>118</v>
      </c>
      <c r="I1268" s="27">
        <v>1.6332179930795849E-2</v>
      </c>
      <c r="J1268" s="14">
        <v>49.090909090909093</v>
      </c>
      <c r="K1268" s="27">
        <v>-0.62776025236593058</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238</v>
      </c>
      <c r="C1269" s="27">
        <v>3.8554997570063178E-2</v>
      </c>
      <c r="D1269" s="2">
        <v>62.424242424242401</v>
      </c>
      <c r="E1269" s="2">
        <v>230</v>
      </c>
      <c r="F1269" s="27">
        <v>3.4544908380895162E-2</v>
      </c>
      <c r="G1269" s="14">
        <v>76.969696969696898</v>
      </c>
      <c r="H1269" s="2">
        <v>297</v>
      </c>
      <c r="I1269" s="27">
        <v>4.110726643598616E-2</v>
      </c>
      <c r="J1269" s="14">
        <v>89.090909090909093</v>
      </c>
      <c r="K1269" s="27">
        <v>0.24789915966386555</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411</v>
      </c>
      <c r="C1270" s="27">
        <v>6.6580268913008264E-2</v>
      </c>
      <c r="D1270" s="2">
        <v>86.060606060606005</v>
      </c>
      <c r="E1270" s="2">
        <v>677</v>
      </c>
      <c r="F1270" s="27">
        <v>0.10168218684289576</v>
      </c>
      <c r="G1270" s="14">
        <v>106.06060606060601</v>
      </c>
      <c r="H1270" s="2">
        <v>560</v>
      </c>
      <c r="I1270" s="27">
        <v>7.7508650519031136E-2</v>
      </c>
      <c r="J1270" s="14">
        <v>106.66666666666667</v>
      </c>
      <c r="K1270" s="27">
        <v>0.36253041362530414</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276</v>
      </c>
      <c r="C1271" s="27">
        <v>4.4710837518224529E-2</v>
      </c>
      <c r="D1271" s="2">
        <v>73.939393939393895</v>
      </c>
      <c r="E1271" s="2">
        <v>440</v>
      </c>
      <c r="F1271" s="27">
        <v>6.6085911685190749E-2</v>
      </c>
      <c r="G1271" s="14">
        <v>83.030303030303003</v>
      </c>
      <c r="H1271" s="2">
        <v>821</v>
      </c>
      <c r="I1271" s="27">
        <v>0.11363321799307959</v>
      </c>
      <c r="J1271" s="14">
        <v>185.45454545454547</v>
      </c>
      <c r="K1271" s="27">
        <v>1.9746376811594204</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490</v>
      </c>
      <c r="C1272" s="27">
        <v>7.9377936173659486E-2</v>
      </c>
      <c r="D1272" s="2">
        <v>86.6666666666666</v>
      </c>
      <c r="E1272" s="2">
        <v>373</v>
      </c>
      <c r="F1272" s="27">
        <v>5.6022829678582159E-2</v>
      </c>
      <c r="G1272" s="14">
        <v>81.818181818181799</v>
      </c>
      <c r="H1272" s="2">
        <v>569</v>
      </c>
      <c r="I1272" s="27">
        <v>7.8754325259515576E-2</v>
      </c>
      <c r="J1272" s="14">
        <v>155.15151515151516</v>
      </c>
      <c r="K1272" s="27">
        <v>0.16122448979591836</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75</v>
      </c>
      <c r="C1273" s="27">
        <v>1.2149684108213186E-2</v>
      </c>
      <c r="D1273" s="2">
        <v>30.303030303030301</v>
      </c>
      <c r="E1273" s="2">
        <v>115</v>
      </c>
      <c r="F1273" s="27">
        <v>1.7272454190447581E-2</v>
      </c>
      <c r="G1273" s="14">
        <v>35.757575757575701</v>
      </c>
      <c r="H1273" s="2">
        <v>63</v>
      </c>
      <c r="I1273" s="27">
        <v>8.7197231833910042E-3</v>
      </c>
      <c r="J1273" s="14">
        <v>27.272727272727273</v>
      </c>
      <c r="K1273" s="27">
        <v>-0.16</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49</v>
      </c>
      <c r="C1274" s="27">
        <v>7.9377936173659486E-3</v>
      </c>
      <c r="D1274" s="2">
        <v>26.060606060605998</v>
      </c>
      <c r="E1274" s="2">
        <v>118</v>
      </c>
      <c r="F1274" s="27">
        <v>1.7723039951937518E-2</v>
      </c>
      <c r="G1274" s="14">
        <v>52.121212121212103</v>
      </c>
      <c r="H1274" s="2">
        <v>122</v>
      </c>
      <c r="I1274" s="27">
        <v>1.6885813148788929E-2</v>
      </c>
      <c r="J1274" s="14">
        <v>52.121212121212125</v>
      </c>
      <c r="K1274" s="27">
        <v>1.489795918367347</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12</v>
      </c>
      <c r="C1275" s="27">
        <v>1.9439494573141099E-3</v>
      </c>
      <c r="D1275" s="2">
        <v>11.5151515151515</v>
      </c>
      <c r="E1275" s="2">
        <v>8</v>
      </c>
      <c r="F1275" s="27">
        <v>1.2015620306398318E-3</v>
      </c>
      <c r="G1275" s="14">
        <v>7.8787878787878798</v>
      </c>
      <c r="H1275" s="2">
        <v>117</v>
      </c>
      <c r="I1275" s="27">
        <v>1.6193771626297579E-2</v>
      </c>
      <c r="J1275" s="14">
        <v>64.242424242424249</v>
      </c>
      <c r="K1275" s="27">
        <v>8.75</v>
      </c>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3" t="s">
        <v>2022</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row>
    <row r="1278" spans="1:31" x14ac:dyDescent="0.3">
      <c r="B1278" s="212" t="s">
        <v>1720</v>
      </c>
      <c r="C1278" s="212"/>
      <c r="D1278" s="212" t="s">
        <v>1721</v>
      </c>
      <c r="E1278" s="212" t="s">
        <v>1720</v>
      </c>
      <c r="F1278" s="212"/>
      <c r="G1278" s="212" t="s">
        <v>1721</v>
      </c>
      <c r="H1278" s="212" t="s">
        <v>1720</v>
      </c>
      <c r="I1278" s="212"/>
      <c r="J1278" s="212" t="s">
        <v>1721</v>
      </c>
      <c r="K1278" t="s">
        <v>188</v>
      </c>
      <c r="L1278" s="212" t="s">
        <v>1720</v>
      </c>
      <c r="M1278" s="212"/>
      <c r="N1278" s="212" t="s">
        <v>1721</v>
      </c>
      <c r="O1278" s="212" t="s">
        <v>1720</v>
      </c>
      <c r="P1278" s="212"/>
      <c r="Q1278" s="212" t="s">
        <v>1721</v>
      </c>
      <c r="R1278" s="212" t="s">
        <v>1720</v>
      </c>
      <c r="S1278" s="212"/>
      <c r="T1278" s="212" t="s">
        <v>1721</v>
      </c>
      <c r="U1278" t="s">
        <v>188</v>
      </c>
      <c r="V1278" s="212" t="s">
        <v>1720</v>
      </c>
      <c r="W1278" s="212"/>
      <c r="X1278" s="212" t="s">
        <v>1721</v>
      </c>
      <c r="Y1278" s="212" t="s">
        <v>1720</v>
      </c>
      <c r="Z1278" s="212"/>
      <c r="AA1278" s="212" t="s">
        <v>1721</v>
      </c>
      <c r="AB1278" s="212" t="s">
        <v>1720</v>
      </c>
      <c r="AC1278" s="212"/>
      <c r="AD1278" s="212"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3" t="s">
        <v>2023</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row>
    <row r="1282" spans="1:31" x14ac:dyDescent="0.3">
      <c r="B1282" s="212" t="s">
        <v>1720</v>
      </c>
      <c r="C1282" s="212"/>
      <c r="D1282" s="212" t="s">
        <v>1721</v>
      </c>
      <c r="E1282" s="212" t="s">
        <v>1720</v>
      </c>
      <c r="F1282" s="212"/>
      <c r="G1282" s="212" t="s">
        <v>1721</v>
      </c>
      <c r="H1282" s="212" t="s">
        <v>1720</v>
      </c>
      <c r="I1282" s="212"/>
      <c r="J1282" s="212" t="s">
        <v>1721</v>
      </c>
      <c r="K1282" t="s">
        <v>188</v>
      </c>
      <c r="L1282" s="212" t="s">
        <v>1720</v>
      </c>
      <c r="M1282" s="212"/>
      <c r="N1282" s="212" t="s">
        <v>1721</v>
      </c>
      <c r="O1282" s="212" t="s">
        <v>1720</v>
      </c>
      <c r="P1282" s="212"/>
      <c r="Q1282" s="212" t="s">
        <v>1721</v>
      </c>
      <c r="R1282" s="212" t="s">
        <v>1720</v>
      </c>
      <c r="S1282" s="212"/>
      <c r="T1282" s="212" t="s">
        <v>1721</v>
      </c>
      <c r="U1282" t="s">
        <v>188</v>
      </c>
      <c r="V1282" s="212" t="s">
        <v>1720</v>
      </c>
      <c r="W1282" s="212"/>
      <c r="X1282" s="212" t="s">
        <v>1721</v>
      </c>
      <c r="Y1282" s="212" t="s">
        <v>1720</v>
      </c>
      <c r="Z1282" s="212"/>
      <c r="AA1282" s="212" t="s">
        <v>1721</v>
      </c>
      <c r="AB1282" s="212" t="s">
        <v>1720</v>
      </c>
      <c r="AC1282" s="212"/>
      <c r="AD1282" s="212" t="s">
        <v>1721</v>
      </c>
      <c r="AE1282" t="s">
        <v>188</v>
      </c>
    </row>
    <row r="1283" spans="1:31" x14ac:dyDescent="0.3">
      <c r="A1283" t="s">
        <v>190</v>
      </c>
      <c r="B1283" s="2">
        <v>356</v>
      </c>
      <c r="C1283" s="27" t="s">
        <v>188</v>
      </c>
      <c r="D1283" s="2">
        <v>-0.60606060606059997</v>
      </c>
      <c r="E1283" s="2">
        <v>326</v>
      </c>
      <c r="F1283" s="27" t="s">
        <v>188</v>
      </c>
      <c r="G1283" s="2">
        <v>-1</v>
      </c>
      <c r="H1283" s="2">
        <v>448</v>
      </c>
      <c r="I1283" s="27" t="s">
        <v>188</v>
      </c>
      <c r="J1283" s="14" t="s">
        <v>188</v>
      </c>
      <c r="K1283" s="27">
        <v>0.25842696629213485</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0</v>
      </c>
      <c r="C1284" s="27">
        <v>0</v>
      </c>
      <c r="D1284" s="2">
        <v>-0.60606060606059997</v>
      </c>
      <c r="E1284" s="2">
        <v>0</v>
      </c>
      <c r="F1284" s="27">
        <v>0</v>
      </c>
      <c r="G1284" s="2">
        <v>-1</v>
      </c>
      <c r="H1284" s="2">
        <v>46</v>
      </c>
      <c r="I1284" s="27">
        <v>0.10267857142857142</v>
      </c>
      <c r="J1284" s="14" t="s">
        <v>188</v>
      </c>
      <c r="K1284" s="27"/>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356</v>
      </c>
      <c r="C1285" s="27">
        <v>1</v>
      </c>
      <c r="D1285" s="2">
        <v>-0.60606060606059997</v>
      </c>
      <c r="E1285" s="2">
        <v>326</v>
      </c>
      <c r="F1285" s="27">
        <v>1</v>
      </c>
      <c r="G1285" s="2">
        <v>-1</v>
      </c>
      <c r="H1285" s="2">
        <v>402</v>
      </c>
      <c r="I1285" s="27">
        <v>0.8973214285714286</v>
      </c>
      <c r="J1285" s="14" t="s">
        <v>188</v>
      </c>
      <c r="K1285" s="27">
        <v>0.12921348314606743</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3" t="s">
        <v>2026</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row>
    <row r="1288" spans="1:31" x14ac:dyDescent="0.3">
      <c r="B1288" t="s">
        <v>188</v>
      </c>
      <c r="C1288" t="s">
        <v>188</v>
      </c>
      <c r="D1288" t="s">
        <v>188</v>
      </c>
      <c r="E1288" s="212" t="s">
        <v>1720</v>
      </c>
      <c r="F1288" s="212"/>
      <c r="G1288" s="212" t="s">
        <v>1721</v>
      </c>
      <c r="H1288" s="212" t="s">
        <v>1720</v>
      </c>
      <c r="I1288" s="212"/>
      <c r="J1288" s="212" t="s">
        <v>1721</v>
      </c>
      <c r="K1288" t="s">
        <v>188</v>
      </c>
      <c r="L1288" t="s">
        <v>188</v>
      </c>
      <c r="M1288" t="s">
        <v>188</v>
      </c>
      <c r="N1288" t="s">
        <v>188</v>
      </c>
      <c r="O1288" s="212" t="s">
        <v>1720</v>
      </c>
      <c r="P1288" s="212"/>
      <c r="Q1288" s="212" t="s">
        <v>1721</v>
      </c>
      <c r="R1288" s="212" t="s">
        <v>1720</v>
      </c>
      <c r="S1288" s="212"/>
      <c r="T1288" s="212" t="s">
        <v>1721</v>
      </c>
      <c r="U1288" t="s">
        <v>188</v>
      </c>
      <c r="V1288" t="s">
        <v>188</v>
      </c>
      <c r="W1288" t="s">
        <v>188</v>
      </c>
      <c r="X1288" t="s">
        <v>188</v>
      </c>
      <c r="Y1288" s="212" t="s">
        <v>1720</v>
      </c>
      <c r="Z1288" s="212"/>
      <c r="AA1288" s="212" t="s">
        <v>1721</v>
      </c>
      <c r="AB1288" s="212" t="s">
        <v>1720</v>
      </c>
      <c r="AC1288" s="212"/>
      <c r="AD1288" s="212" t="s">
        <v>1721</v>
      </c>
      <c r="AE1288" t="s">
        <v>188</v>
      </c>
    </row>
    <row r="1289" spans="1:31" x14ac:dyDescent="0.3">
      <c r="A1289" t="s">
        <v>190</v>
      </c>
      <c r="B1289" t="s">
        <v>188</v>
      </c>
      <c r="C1289" t="s">
        <v>188</v>
      </c>
      <c r="D1289" t="s">
        <v>188</v>
      </c>
      <c r="E1289" s="2">
        <v>2613</v>
      </c>
      <c r="F1289" s="27" t="s">
        <v>188</v>
      </c>
      <c r="G1289" s="14">
        <v>169.09090909090901</v>
      </c>
      <c r="H1289" s="2">
        <v>2706</v>
      </c>
      <c r="I1289" s="27" t="s">
        <v>188</v>
      </c>
      <c r="J1289" s="14">
        <v>212.72728000000001</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2514</v>
      </c>
      <c r="F1290" s="27">
        <v>0.96211251435132028</v>
      </c>
      <c r="G1290" s="14">
        <v>165.45454545454501</v>
      </c>
      <c r="H1290" s="2">
        <v>2607</v>
      </c>
      <c r="I1290" s="27">
        <v>0.96341463414634143</v>
      </c>
      <c r="J1290" s="14">
        <v>215.75756799999999</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1996</v>
      </c>
      <c r="F1291" s="27">
        <v>0.76387294297742059</v>
      </c>
      <c r="G1291" s="14">
        <v>138.78787878787799</v>
      </c>
      <c r="H1291" s="2">
        <v>1674</v>
      </c>
      <c r="I1291" s="27">
        <v>0.61862527716186255</v>
      </c>
      <c r="J1291" s="14">
        <v>202.42424</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817</v>
      </c>
      <c r="F1292" s="27">
        <v>0.31266743207041714</v>
      </c>
      <c r="G1292" s="14">
        <v>91.515151515151501</v>
      </c>
      <c r="H1292" s="2">
        <v>818</v>
      </c>
      <c r="I1292" s="27">
        <v>0.30229120473022913</v>
      </c>
      <c r="J1292" s="14">
        <v>115.757576</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458</v>
      </c>
      <c r="F1293" s="27">
        <v>0.1752774588595484</v>
      </c>
      <c r="G1293" s="14">
        <v>67.878787878787804</v>
      </c>
      <c r="H1293" s="2">
        <v>375</v>
      </c>
      <c r="I1293" s="27">
        <v>0.13858093126385809</v>
      </c>
      <c r="J1293" s="14">
        <v>88.484849999999994</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359</v>
      </c>
      <c r="F1294" s="27">
        <v>0.13738997321086874</v>
      </c>
      <c r="G1294" s="14">
        <v>70.909090909090907</v>
      </c>
      <c r="H1294" s="2">
        <v>443</v>
      </c>
      <c r="I1294" s="27">
        <v>0.16371027346637101</v>
      </c>
      <c r="J1294" s="14">
        <v>84.848489999999998</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485</v>
      </c>
      <c r="F1295" s="27">
        <v>0.18561040949100652</v>
      </c>
      <c r="G1295" s="14">
        <v>69.696969696969703</v>
      </c>
      <c r="H1295" s="2">
        <v>547</v>
      </c>
      <c r="I1295" s="27">
        <v>0.20214338507021434</v>
      </c>
      <c r="J1295" s="14">
        <v>94.545455899999993</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334</v>
      </c>
      <c r="F1296" s="27">
        <v>0.12782242632988902</v>
      </c>
      <c r="G1296" s="14">
        <v>120</v>
      </c>
      <c r="H1296" s="2">
        <v>215</v>
      </c>
      <c r="I1296" s="27">
        <v>7.9453067257945306E-2</v>
      </c>
      <c r="J1296" s="14">
        <v>86.060609999999997</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140</v>
      </c>
      <c r="F1297" s="27">
        <v>5.3578262533486416E-2</v>
      </c>
      <c r="G1297" s="14">
        <v>54.545454545454497</v>
      </c>
      <c r="H1297" s="2">
        <v>12</v>
      </c>
      <c r="I1297" s="27">
        <v>4.434589800443459E-3</v>
      </c>
      <c r="J1297" s="14">
        <v>9.0909089999999999</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152</v>
      </c>
      <c r="F1298" s="27">
        <v>5.8170685036356681E-2</v>
      </c>
      <c r="G1298" s="14">
        <v>46.060606060605998</v>
      </c>
      <c r="H1298" s="2">
        <v>82</v>
      </c>
      <c r="I1298" s="27">
        <v>3.0303030303030304E-2</v>
      </c>
      <c r="J1298" s="14">
        <v>49.696968099999999</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68</v>
      </c>
      <c r="F1299" s="27">
        <v>2.6023727516264829E-2</v>
      </c>
      <c r="G1299" s="14">
        <v>35.151515151515099</v>
      </c>
      <c r="H1299" s="2">
        <v>0</v>
      </c>
      <c r="I1299" s="27">
        <v>0</v>
      </c>
      <c r="J1299" s="14">
        <v>15.151515</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518</v>
      </c>
      <c r="F1300" s="27">
        <v>0.19823957137389972</v>
      </c>
      <c r="G1300" s="14">
        <v>74.545454545454504</v>
      </c>
      <c r="H1300" s="2">
        <v>933</v>
      </c>
      <c r="I1300" s="27">
        <v>0.34478935698447893</v>
      </c>
      <c r="J1300" s="14">
        <v>140.606064</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485</v>
      </c>
      <c r="F1301" s="27">
        <v>0.18561040949100652</v>
      </c>
      <c r="G1301" s="14">
        <v>68.484848484848399</v>
      </c>
      <c r="H1301" s="2">
        <v>869</v>
      </c>
      <c r="I1301" s="27">
        <v>0.32113821138211385</v>
      </c>
      <c r="J1301" s="14">
        <v>133.939392</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138</v>
      </c>
      <c r="F1302" s="27">
        <v>5.2812858783008038E-2</v>
      </c>
      <c r="G1302" s="14">
        <v>39.393939393939398</v>
      </c>
      <c r="H1302" s="2">
        <v>202</v>
      </c>
      <c r="I1302" s="27">
        <v>7.464892830746489E-2</v>
      </c>
      <c r="J1302" s="14">
        <v>58.787880000000001</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92</v>
      </c>
      <c r="F1303" s="27">
        <v>3.5208572522005356E-2</v>
      </c>
      <c r="G1303" s="14">
        <v>26.6666666666666</v>
      </c>
      <c r="H1303" s="2">
        <v>202</v>
      </c>
      <c r="I1303" s="27">
        <v>7.464892830746489E-2</v>
      </c>
      <c r="J1303" s="14">
        <v>58.787880000000001</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46</v>
      </c>
      <c r="F1304" s="27">
        <v>1.7604286261002678E-2</v>
      </c>
      <c r="G1304" s="14">
        <v>29.696969696969699</v>
      </c>
      <c r="H1304" s="2">
        <v>0</v>
      </c>
      <c r="I1304" s="27">
        <v>0</v>
      </c>
      <c r="J1304" s="14">
        <v>15.151515</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347</v>
      </c>
      <c r="F1305" s="27">
        <v>0.13279755070799848</v>
      </c>
      <c r="G1305" s="14">
        <v>57.5757575757575</v>
      </c>
      <c r="H1305" s="2">
        <v>667</v>
      </c>
      <c r="I1305" s="27">
        <v>0.24648928307464893</v>
      </c>
      <c r="J1305" s="14">
        <v>133.33332799999999</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305</v>
      </c>
      <c r="F1306" s="27">
        <v>0.11672407194795255</v>
      </c>
      <c r="G1306" s="14">
        <v>54.545454545454497</v>
      </c>
      <c r="H1306" s="2">
        <v>660</v>
      </c>
      <c r="I1306" s="27">
        <v>0.24390243902439024</v>
      </c>
      <c r="J1306" s="14">
        <v>132.72728000000001</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42</v>
      </c>
      <c r="F1307" s="27">
        <v>1.6073478760045924E-2</v>
      </c>
      <c r="G1307" s="14">
        <v>23.636363636363601</v>
      </c>
      <c r="H1307" s="2">
        <v>7</v>
      </c>
      <c r="I1307" s="27">
        <v>2.5868440502586844E-3</v>
      </c>
      <c r="J1307" s="14">
        <v>6.6666665099999998</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33</v>
      </c>
      <c r="F1308" s="27">
        <v>1.2629161882893225E-2</v>
      </c>
      <c r="G1308" s="14">
        <v>17.5757575757575</v>
      </c>
      <c r="H1308" s="2">
        <v>64</v>
      </c>
      <c r="I1308" s="27">
        <v>2.3651145602365115E-2</v>
      </c>
      <c r="J1308" s="14">
        <v>33.939392099999999</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99</v>
      </c>
      <c r="F1309" s="27">
        <v>3.7887485648679678E-2</v>
      </c>
      <c r="G1309" s="14">
        <v>53.3333333333333</v>
      </c>
      <c r="H1309" s="2">
        <v>99</v>
      </c>
      <c r="I1309" s="27">
        <v>3.6585365853658534E-2</v>
      </c>
      <c r="J1309" s="14">
        <v>43.030304000000001</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3" t="s">
        <v>2041</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row>
    <row r="1312" spans="1:31" x14ac:dyDescent="0.3">
      <c r="B1312" t="s">
        <v>188</v>
      </c>
      <c r="C1312" t="s">
        <v>188</v>
      </c>
      <c r="D1312" t="s">
        <v>188</v>
      </c>
      <c r="E1312" s="212" t="s">
        <v>1720</v>
      </c>
      <c r="F1312" s="212"/>
      <c r="G1312" s="212" t="s">
        <v>1721</v>
      </c>
      <c r="H1312" s="212" t="s">
        <v>1720</v>
      </c>
      <c r="I1312" s="212"/>
      <c r="J1312" s="212" t="s">
        <v>1721</v>
      </c>
      <c r="K1312" t="s">
        <v>188</v>
      </c>
      <c r="L1312" t="s">
        <v>188</v>
      </c>
      <c r="M1312" t="s">
        <v>188</v>
      </c>
      <c r="N1312" t="s">
        <v>188</v>
      </c>
      <c r="O1312" s="212" t="s">
        <v>1720</v>
      </c>
      <c r="P1312" s="212"/>
      <c r="Q1312" s="212" t="s">
        <v>1721</v>
      </c>
      <c r="R1312" s="212" t="s">
        <v>1720</v>
      </c>
      <c r="S1312" s="212"/>
      <c r="T1312" s="212" t="s">
        <v>1721</v>
      </c>
      <c r="U1312" t="s">
        <v>188</v>
      </c>
      <c r="V1312" t="s">
        <v>188</v>
      </c>
      <c r="W1312" t="s">
        <v>188</v>
      </c>
      <c r="X1312" t="s">
        <v>188</v>
      </c>
      <c r="Y1312" s="212" t="s">
        <v>1720</v>
      </c>
      <c r="Z1312" s="212"/>
      <c r="AA1312" s="212" t="s">
        <v>1721</v>
      </c>
      <c r="AB1312" s="212" t="s">
        <v>1720</v>
      </c>
      <c r="AC1312" s="212"/>
      <c r="AD1312" s="212" t="s">
        <v>1721</v>
      </c>
      <c r="AE1312" t="s">
        <v>188</v>
      </c>
    </row>
    <row r="1313" spans="1:30" x14ac:dyDescent="0.3">
      <c r="A1313" t="s">
        <v>190</v>
      </c>
      <c r="B1313" t="s">
        <v>188</v>
      </c>
      <c r="C1313" t="s">
        <v>188</v>
      </c>
      <c r="D1313" t="s">
        <v>188</v>
      </c>
      <c r="E1313" s="2">
        <v>23871</v>
      </c>
      <c r="F1313" s="27" t="s">
        <v>188</v>
      </c>
      <c r="G1313" s="14">
        <v>58.181818181818201</v>
      </c>
      <c r="H1313" s="2">
        <v>24289</v>
      </c>
      <c r="I1313" s="27" t="s">
        <v>188</v>
      </c>
      <c r="J1313" s="14">
        <v>56.363636</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11710</v>
      </c>
      <c r="F1314" s="27">
        <v>0.49055339114406604</v>
      </c>
      <c r="G1314" s="14">
        <v>290.30303030303003</v>
      </c>
      <c r="H1314" s="2">
        <v>12380</v>
      </c>
      <c r="I1314" s="27">
        <v>0.50969574704598786</v>
      </c>
      <c r="J1314" s="14">
        <v>332.121216</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904</v>
      </c>
      <c r="F1315" s="27">
        <v>3.7870219094298524E-2</v>
      </c>
      <c r="G1315" s="14">
        <v>128.48484848484799</v>
      </c>
      <c r="H1315" s="2">
        <v>927</v>
      </c>
      <c r="I1315" s="27">
        <v>3.8165424677837706E-2</v>
      </c>
      <c r="J1315" s="14">
        <v>156.96969999999999</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31</v>
      </c>
      <c r="F1316" s="27">
        <v>1.298646893720414E-3</v>
      </c>
      <c r="G1316" s="14">
        <v>28.484848484848399</v>
      </c>
      <c r="H1316" s="2">
        <v>0</v>
      </c>
      <c r="I1316" s="27">
        <v>0</v>
      </c>
      <c r="J1316" s="14">
        <v>15.151515</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873</v>
      </c>
      <c r="F1317" s="27">
        <v>3.6571572200578106E-2</v>
      </c>
      <c r="G1317" s="14">
        <v>123.030303030303</v>
      </c>
      <c r="H1317" s="2">
        <v>927</v>
      </c>
      <c r="I1317" s="27">
        <v>3.8165424677837706E-2</v>
      </c>
      <c r="J1317" s="14">
        <v>156.96969999999999</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2649</v>
      </c>
      <c r="F1318" s="27">
        <v>0.11097147166017343</v>
      </c>
      <c r="G1318" s="14">
        <v>167.272727272727</v>
      </c>
      <c r="H1318" s="2">
        <v>2725</v>
      </c>
      <c r="I1318" s="27">
        <v>0.11219070361068796</v>
      </c>
      <c r="J1318" s="14">
        <v>291.51513699999998</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0</v>
      </c>
      <c r="F1319" s="27">
        <v>0</v>
      </c>
      <c r="G1319" s="14">
        <v>13.3333333333333</v>
      </c>
      <c r="H1319" s="2">
        <v>33</v>
      </c>
      <c r="I1319" s="27">
        <v>1.3586397134505333E-3</v>
      </c>
      <c r="J1319" s="14">
        <v>19.393940000000001</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2649</v>
      </c>
      <c r="F1320" s="27">
        <v>0.11097147166017343</v>
      </c>
      <c r="G1320" s="14">
        <v>167.272727272727</v>
      </c>
      <c r="H1320" s="2">
        <v>2692</v>
      </c>
      <c r="I1320" s="27">
        <v>0.11083206389723743</v>
      </c>
      <c r="J1320" s="14">
        <v>292.121216</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3124</v>
      </c>
      <c r="F1321" s="27">
        <v>0.13087009341879269</v>
      </c>
      <c r="G1321" s="14">
        <v>220</v>
      </c>
      <c r="H1321" s="2">
        <v>3477</v>
      </c>
      <c r="I1321" s="27">
        <v>0.14315122071719708</v>
      </c>
      <c r="J1321" s="14">
        <v>260.60604899999998</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81</v>
      </c>
      <c r="F1322" s="27">
        <v>3.3932386577855975E-3</v>
      </c>
      <c r="G1322" s="14">
        <v>66.6666666666666</v>
      </c>
      <c r="H1322" s="2">
        <v>20</v>
      </c>
      <c r="I1322" s="27">
        <v>8.2341800815183828E-4</v>
      </c>
      <c r="J1322" s="14">
        <v>21.818182</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3043</v>
      </c>
      <c r="F1323" s="27">
        <v>0.12747685476100709</v>
      </c>
      <c r="G1323" s="14">
        <v>212.72727272727201</v>
      </c>
      <c r="H1323" s="2">
        <v>3457</v>
      </c>
      <c r="I1323" s="27">
        <v>0.14232780270904524</v>
      </c>
      <c r="J1323" s="14">
        <v>260.60604899999998</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3970</v>
      </c>
      <c r="F1324" s="27">
        <v>0.1663105860667756</v>
      </c>
      <c r="G1324" s="14">
        <v>241.81818181818099</v>
      </c>
      <c r="H1324" s="2">
        <v>4318</v>
      </c>
      <c r="I1324" s="27">
        <v>0.17777594795998189</v>
      </c>
      <c r="J1324" s="14">
        <v>216.96969999999999</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139</v>
      </c>
      <c r="F1325" s="27">
        <v>5.8229651041012105E-3</v>
      </c>
      <c r="G1325" s="14">
        <v>55.757575757575701</v>
      </c>
      <c r="H1325" s="2">
        <v>127</v>
      </c>
      <c r="I1325" s="27">
        <v>5.2287043517641732E-3</v>
      </c>
      <c r="J1325" s="14">
        <v>49.696968099999999</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3831</v>
      </c>
      <c r="F1326" s="27">
        <v>0.16048762096267438</v>
      </c>
      <c r="G1326" s="14">
        <v>236.969696969697</v>
      </c>
      <c r="H1326" s="2">
        <v>4191</v>
      </c>
      <c r="I1326" s="27">
        <v>0.17254724360821772</v>
      </c>
      <c r="J1326" s="14">
        <v>220.606064</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644</v>
      </c>
      <c r="F1327" s="27">
        <v>2.6978341921159565E-2</v>
      </c>
      <c r="G1327" s="14">
        <v>66.060606060606005</v>
      </c>
      <c r="H1327" s="2">
        <v>541</v>
      </c>
      <c r="I1327" s="27">
        <v>2.2273457120507226E-2</v>
      </c>
      <c r="J1327" s="14">
        <v>91.515150000000006</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125</v>
      </c>
      <c r="F1328" s="27">
        <v>5.2364794101629596E-3</v>
      </c>
      <c r="G1328" s="14">
        <v>46.060606060605998</v>
      </c>
      <c r="H1328" s="2">
        <v>112</v>
      </c>
      <c r="I1328" s="27">
        <v>4.6111408456502943E-3</v>
      </c>
      <c r="J1328" s="14">
        <v>28.484848</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519</v>
      </c>
      <c r="F1329" s="27">
        <v>2.1741862510996607E-2</v>
      </c>
      <c r="G1329" s="14">
        <v>58.787878787878803</v>
      </c>
      <c r="H1329" s="2">
        <v>429</v>
      </c>
      <c r="I1329" s="27">
        <v>1.766231627485693E-2</v>
      </c>
      <c r="J1329" s="14">
        <v>84.242424</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419</v>
      </c>
      <c r="F1330" s="27">
        <v>1.7552678982866238E-2</v>
      </c>
      <c r="G1330" s="14">
        <v>63.636363636363598</v>
      </c>
      <c r="H1330" s="2">
        <v>392</v>
      </c>
      <c r="I1330" s="27">
        <v>1.6138992959776031E-2</v>
      </c>
      <c r="J1330" s="14">
        <v>87.272729999999996</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130</v>
      </c>
      <c r="F1331" s="27">
        <v>5.4459385865694779E-3</v>
      </c>
      <c r="G1331" s="14">
        <v>33.3333333333333</v>
      </c>
      <c r="H1331" s="2">
        <v>113</v>
      </c>
      <c r="I1331" s="27">
        <v>4.6523117460578866E-3</v>
      </c>
      <c r="J1331" s="14">
        <v>55.151516000000001</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289</v>
      </c>
      <c r="F1332" s="27">
        <v>1.2106740396296762E-2</v>
      </c>
      <c r="G1332" s="14">
        <v>61.818181818181799</v>
      </c>
      <c r="H1332" s="2">
        <v>279</v>
      </c>
      <c r="I1332" s="27">
        <v>1.1486681213718144E-2</v>
      </c>
      <c r="J1332" s="14">
        <v>70.909090000000006</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12161</v>
      </c>
      <c r="F1333" s="27">
        <v>0.50944660885593396</v>
      </c>
      <c r="G1333" s="14">
        <v>283.030303030303</v>
      </c>
      <c r="H1333" s="2">
        <v>11909</v>
      </c>
      <c r="I1333" s="27">
        <v>0.49030425295401209</v>
      </c>
      <c r="J1333" s="14">
        <v>318.78787199999999</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1003</v>
      </c>
      <c r="F1334" s="27">
        <v>4.2017510787147584E-2</v>
      </c>
      <c r="G1334" s="14">
        <v>136.969696969696</v>
      </c>
      <c r="H1334" s="2">
        <v>711</v>
      </c>
      <c r="I1334" s="27">
        <v>2.9272510189797849E-2</v>
      </c>
      <c r="J1334" s="14">
        <v>120</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13.3333333333333</v>
      </c>
      <c r="H1335" s="2">
        <v>0</v>
      </c>
      <c r="I1335" s="27">
        <v>0</v>
      </c>
      <c r="J1335" s="14">
        <v>15.151515</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1003</v>
      </c>
      <c r="F1336" s="27">
        <v>4.2017510787147584E-2</v>
      </c>
      <c r="G1336" s="14">
        <v>136.969696969696</v>
      </c>
      <c r="H1336" s="2">
        <v>711</v>
      </c>
      <c r="I1336" s="27">
        <v>2.9272510189797849E-2</v>
      </c>
      <c r="J1336" s="14">
        <v>120</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2660</v>
      </c>
      <c r="F1337" s="27">
        <v>0.11143228184826777</v>
      </c>
      <c r="G1337" s="14">
        <v>203.636363636363</v>
      </c>
      <c r="H1337" s="2">
        <v>2727</v>
      </c>
      <c r="I1337" s="27">
        <v>0.11227304541150315</v>
      </c>
      <c r="J1337" s="14">
        <v>262.42425500000002</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0</v>
      </c>
      <c r="F1338" s="27">
        <v>0</v>
      </c>
      <c r="G1338" s="14">
        <v>13.3333333333333</v>
      </c>
      <c r="H1338" s="2">
        <v>66</v>
      </c>
      <c r="I1338" s="27">
        <v>2.7172794269010665E-3</v>
      </c>
      <c r="J1338" s="14">
        <v>55.151516000000001</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2660</v>
      </c>
      <c r="F1339" s="27">
        <v>0.11143228184826777</v>
      </c>
      <c r="G1339" s="14">
        <v>203.636363636363</v>
      </c>
      <c r="H1339" s="2">
        <v>2661</v>
      </c>
      <c r="I1339" s="27">
        <v>0.10955576598460208</v>
      </c>
      <c r="J1339" s="14">
        <v>240</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3345</v>
      </c>
      <c r="F1340" s="27">
        <v>0.1401281890159608</v>
      </c>
      <c r="G1340" s="14">
        <v>236.363636363636</v>
      </c>
      <c r="H1340" s="2">
        <v>2761</v>
      </c>
      <c r="I1340" s="27">
        <v>0.11367285602536127</v>
      </c>
      <c r="J1340" s="14">
        <v>233.939392</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38</v>
      </c>
      <c r="F1341" s="27">
        <v>1.5918897406895396E-3</v>
      </c>
      <c r="G1341" s="14">
        <v>15.757575757575699</v>
      </c>
      <c r="H1341" s="2">
        <v>10</v>
      </c>
      <c r="I1341" s="27">
        <v>4.1170900407591914E-4</v>
      </c>
      <c r="J1341" s="14">
        <v>12.121212</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3307</v>
      </c>
      <c r="F1342" s="27">
        <v>0.13853629927527125</v>
      </c>
      <c r="G1342" s="14">
        <v>235.75757575757501</v>
      </c>
      <c r="H1342" s="2">
        <v>2751</v>
      </c>
      <c r="I1342" s="27">
        <v>0.11326114702128535</v>
      </c>
      <c r="J1342" s="14">
        <v>233.939392</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3701</v>
      </c>
      <c r="F1343" s="27">
        <v>0.15504168237610488</v>
      </c>
      <c r="G1343" s="14">
        <v>177.575757575757</v>
      </c>
      <c r="H1343" s="2">
        <v>4036</v>
      </c>
      <c r="I1343" s="27">
        <v>0.16616575404504097</v>
      </c>
      <c r="J1343" s="14">
        <v>223.636368</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85</v>
      </c>
      <c r="F1344" s="27">
        <v>3.5608059989108124E-3</v>
      </c>
      <c r="G1344" s="14">
        <v>32.727272727272698</v>
      </c>
      <c r="H1344" s="2">
        <v>100</v>
      </c>
      <c r="I1344" s="27">
        <v>4.1170900407591915E-3</v>
      </c>
      <c r="J1344" s="14">
        <v>48.484848</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3616</v>
      </c>
      <c r="F1345" s="27">
        <v>0.1514808763771941</v>
      </c>
      <c r="G1345" s="14">
        <v>174.54545454545399</v>
      </c>
      <c r="H1345" s="2">
        <v>3936</v>
      </c>
      <c r="I1345" s="27">
        <v>0.16204866400428178</v>
      </c>
      <c r="J1345" s="14">
        <v>223.636368</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872</v>
      </c>
      <c r="F1346" s="27">
        <v>3.6529680365296802E-2</v>
      </c>
      <c r="G1346" s="14">
        <v>99.393939393939405</v>
      </c>
      <c r="H1346" s="2">
        <v>1017</v>
      </c>
      <c r="I1346" s="27">
        <v>4.1870805714520974E-2</v>
      </c>
      <c r="J1346" s="14">
        <v>126.666664</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34</v>
      </c>
      <c r="F1347" s="27">
        <v>1.424322399564325E-3</v>
      </c>
      <c r="G1347" s="14">
        <v>18.181818181818102</v>
      </c>
      <c r="H1347" s="2">
        <v>126</v>
      </c>
      <c r="I1347" s="27">
        <v>5.1875334513565808E-3</v>
      </c>
      <c r="J1347" s="14">
        <v>56.969695999999999</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838</v>
      </c>
      <c r="F1348" s="27">
        <v>3.5105357965732477E-2</v>
      </c>
      <c r="G1348" s="14">
        <v>98.181818181818201</v>
      </c>
      <c r="H1348" s="2">
        <v>891</v>
      </c>
      <c r="I1348" s="27">
        <v>3.6683272263164396E-2</v>
      </c>
      <c r="J1348" s="14">
        <v>124.848488</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580</v>
      </c>
      <c r="F1349" s="27">
        <v>2.429726446315613E-2</v>
      </c>
      <c r="G1349" s="14">
        <v>86.060606060606005</v>
      </c>
      <c r="H1349" s="2">
        <v>657</v>
      </c>
      <c r="I1349" s="27">
        <v>2.7049281567787888E-2</v>
      </c>
      <c r="J1349" s="14">
        <v>100</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80</v>
      </c>
      <c r="F1350" s="27">
        <v>3.3513468225042941E-3</v>
      </c>
      <c r="G1350" s="14">
        <v>31.515151515151501</v>
      </c>
      <c r="H1350" s="2">
        <v>251</v>
      </c>
      <c r="I1350" s="27">
        <v>1.0333896002305571E-2</v>
      </c>
      <c r="J1350" s="14">
        <v>70.303030000000007</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500</v>
      </c>
      <c r="F1351" s="27">
        <v>2.0945917640651839E-2</v>
      </c>
      <c r="G1351" s="14">
        <v>75.151515151515099</v>
      </c>
      <c r="H1351" s="2">
        <v>406</v>
      </c>
      <c r="I1351" s="27">
        <v>1.6715385565482316E-2</v>
      </c>
      <c r="J1351" s="14">
        <v>88.484849999999994</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3" t="s">
        <v>2051</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row>
    <row r="1354" spans="1:31" x14ac:dyDescent="0.3">
      <c r="B1354" t="s">
        <v>188</v>
      </c>
      <c r="C1354" t="s">
        <v>188</v>
      </c>
      <c r="D1354" t="s">
        <v>188</v>
      </c>
      <c r="E1354" s="212" t="s">
        <v>1720</v>
      </c>
      <c r="F1354" s="212"/>
      <c r="G1354" s="212" t="s">
        <v>1721</v>
      </c>
      <c r="H1354" s="212" t="s">
        <v>1720</v>
      </c>
      <c r="I1354" s="212"/>
      <c r="J1354" s="212" t="s">
        <v>1721</v>
      </c>
      <c r="K1354" t="s">
        <v>188</v>
      </c>
      <c r="L1354" t="s">
        <v>188</v>
      </c>
      <c r="M1354" t="s">
        <v>188</v>
      </c>
      <c r="N1354" t="s">
        <v>188</v>
      </c>
      <c r="O1354" s="212" t="s">
        <v>1720</v>
      </c>
      <c r="P1354" s="212"/>
      <c r="Q1354" s="212" t="s">
        <v>1721</v>
      </c>
      <c r="R1354" s="212" t="s">
        <v>1720</v>
      </c>
      <c r="S1354" s="212"/>
      <c r="T1354" s="212" t="s">
        <v>1721</v>
      </c>
      <c r="U1354" t="s">
        <v>188</v>
      </c>
      <c r="V1354" t="s">
        <v>188</v>
      </c>
      <c r="W1354" t="s">
        <v>188</v>
      </c>
      <c r="X1354" t="s">
        <v>188</v>
      </c>
      <c r="Y1354" s="212" t="s">
        <v>1720</v>
      </c>
      <c r="Z1354" s="212"/>
      <c r="AA1354" s="212" t="s">
        <v>1721</v>
      </c>
      <c r="AB1354" s="212" t="s">
        <v>1720</v>
      </c>
      <c r="AC1354" s="212"/>
      <c r="AD1354" s="212" t="s">
        <v>1721</v>
      </c>
      <c r="AE1354" t="s">
        <v>188</v>
      </c>
    </row>
    <row r="1355" spans="1:31" x14ac:dyDescent="0.3">
      <c r="A1355" t="s">
        <v>190</v>
      </c>
      <c r="B1355" t="s">
        <v>188</v>
      </c>
      <c r="C1355" t="s">
        <v>188</v>
      </c>
      <c r="D1355" t="s">
        <v>188</v>
      </c>
      <c r="E1355" s="2">
        <v>23871</v>
      </c>
      <c r="F1355" s="27" t="s">
        <v>188</v>
      </c>
      <c r="G1355" s="14">
        <v>58.181818181818201</v>
      </c>
      <c r="H1355" s="2">
        <v>24289</v>
      </c>
      <c r="I1355" s="27" t="s">
        <v>188</v>
      </c>
      <c r="J1355" s="14">
        <v>56.363636</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11710</v>
      </c>
      <c r="F1356" s="27">
        <v>0.49055339114406604</v>
      </c>
      <c r="G1356" s="14">
        <v>290.30303030303003</v>
      </c>
      <c r="H1356" s="2">
        <v>12380</v>
      </c>
      <c r="I1356" s="27">
        <v>0.50969574704598786</v>
      </c>
      <c r="J1356" s="14">
        <v>332.121216</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904</v>
      </c>
      <c r="F1357" s="27">
        <v>3.7870219094298524E-2</v>
      </c>
      <c r="G1357" s="14">
        <v>128.48484848484799</v>
      </c>
      <c r="H1357" s="2">
        <v>927</v>
      </c>
      <c r="I1357" s="27">
        <v>3.8165424677837706E-2</v>
      </c>
      <c r="J1357" s="14">
        <v>156.96969999999999</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0</v>
      </c>
      <c r="F1358" s="27">
        <v>0</v>
      </c>
      <c r="G1358" s="14">
        <v>13.3333333333333</v>
      </c>
      <c r="H1358" s="2">
        <v>0</v>
      </c>
      <c r="I1358" s="27">
        <v>0</v>
      </c>
      <c r="J1358" s="14">
        <v>15.151515</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904</v>
      </c>
      <c r="F1359" s="27">
        <v>3.7870219094298524E-2</v>
      </c>
      <c r="G1359" s="14">
        <v>128.48484848484799</v>
      </c>
      <c r="H1359" s="2">
        <v>927</v>
      </c>
      <c r="I1359" s="27">
        <v>3.8165424677837706E-2</v>
      </c>
      <c r="J1359" s="14">
        <v>156.96969999999999</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2649</v>
      </c>
      <c r="F1360" s="27">
        <v>0.11097147166017343</v>
      </c>
      <c r="G1360" s="14">
        <v>167.272727272727</v>
      </c>
      <c r="H1360" s="2">
        <v>2725</v>
      </c>
      <c r="I1360" s="27">
        <v>0.11219070361068796</v>
      </c>
      <c r="J1360" s="14">
        <v>291.51513699999998</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0</v>
      </c>
      <c r="F1361" s="27">
        <v>0</v>
      </c>
      <c r="G1361" s="14">
        <v>13.3333333333333</v>
      </c>
      <c r="H1361" s="2">
        <v>0</v>
      </c>
      <c r="I1361" s="27">
        <v>0</v>
      </c>
      <c r="J1361" s="14">
        <v>15.151515</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2649</v>
      </c>
      <c r="F1362" s="27">
        <v>0.11097147166017343</v>
      </c>
      <c r="G1362" s="14">
        <v>167.272727272727</v>
      </c>
      <c r="H1362" s="2">
        <v>2725</v>
      </c>
      <c r="I1362" s="27">
        <v>0.11219070361068796</v>
      </c>
      <c r="J1362" s="14">
        <v>291.51513699999998</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3124</v>
      </c>
      <c r="F1363" s="27">
        <v>0.13087009341879269</v>
      </c>
      <c r="G1363" s="14">
        <v>220</v>
      </c>
      <c r="H1363" s="2">
        <v>3477</v>
      </c>
      <c r="I1363" s="27">
        <v>0.14315122071719708</v>
      </c>
      <c r="J1363" s="14">
        <v>260.60604899999998</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43</v>
      </c>
      <c r="F1364" s="27">
        <v>1.8013489170960579E-3</v>
      </c>
      <c r="G1364" s="14">
        <v>30.303030303030301</v>
      </c>
      <c r="H1364" s="2">
        <v>40</v>
      </c>
      <c r="I1364" s="27">
        <v>1.6468360163036766E-3</v>
      </c>
      <c r="J1364" s="14">
        <v>18.787877999999999</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3081</v>
      </c>
      <c r="F1365" s="27">
        <v>0.12906874450169661</v>
      </c>
      <c r="G1365" s="14">
        <v>215.75757575757501</v>
      </c>
      <c r="H1365" s="2">
        <v>3437</v>
      </c>
      <c r="I1365" s="27">
        <v>0.14150438470089341</v>
      </c>
      <c r="J1365" s="14">
        <v>263.63635299999999</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3970</v>
      </c>
      <c r="F1366" s="27">
        <v>0.1663105860667756</v>
      </c>
      <c r="G1366" s="14">
        <v>241.81818181818099</v>
      </c>
      <c r="H1366" s="2">
        <v>4318</v>
      </c>
      <c r="I1366" s="27">
        <v>0.17777594795998189</v>
      </c>
      <c r="J1366" s="14">
        <v>216.96969999999999</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123</v>
      </c>
      <c r="F1367" s="27">
        <v>5.152695739600352E-3</v>
      </c>
      <c r="G1367" s="14">
        <v>44.848484848484802</v>
      </c>
      <c r="H1367" s="2">
        <v>149</v>
      </c>
      <c r="I1367" s="27">
        <v>6.1344641607311949E-3</v>
      </c>
      <c r="J1367" s="14">
        <v>85.454544100000007</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3847</v>
      </c>
      <c r="F1368" s="27">
        <v>0.16115789032717523</v>
      </c>
      <c r="G1368" s="14">
        <v>233.333333333333</v>
      </c>
      <c r="H1368" s="2">
        <v>4169</v>
      </c>
      <c r="I1368" s="27">
        <v>0.17164148379925068</v>
      </c>
      <c r="J1368" s="14">
        <v>247.878784</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644</v>
      </c>
      <c r="F1369" s="27">
        <v>2.6978341921159565E-2</v>
      </c>
      <c r="G1369" s="14">
        <v>66.060606060606005</v>
      </c>
      <c r="H1369" s="2">
        <v>541</v>
      </c>
      <c r="I1369" s="27">
        <v>2.2273457120507226E-2</v>
      </c>
      <c r="J1369" s="14">
        <v>91.515150000000006</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39</v>
      </c>
      <c r="F1370" s="27">
        <v>1.6337815759708432E-3</v>
      </c>
      <c r="G1370" s="14">
        <v>18.181818181818102</v>
      </c>
      <c r="H1370" s="2">
        <v>45</v>
      </c>
      <c r="I1370" s="27">
        <v>1.852690518341636E-3</v>
      </c>
      <c r="J1370" s="14">
        <v>23.636364</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605</v>
      </c>
      <c r="F1371" s="27">
        <v>2.5344560345188723E-2</v>
      </c>
      <c r="G1371" s="14">
        <v>61.818181818181799</v>
      </c>
      <c r="H1371" s="2">
        <v>496</v>
      </c>
      <c r="I1371" s="27">
        <v>2.0420766602165588E-2</v>
      </c>
      <c r="J1371" s="14">
        <v>89.090909999999994</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419</v>
      </c>
      <c r="F1372" s="27">
        <v>1.7552678982866238E-2</v>
      </c>
      <c r="G1372" s="14">
        <v>63.636363636363598</v>
      </c>
      <c r="H1372" s="2">
        <v>392</v>
      </c>
      <c r="I1372" s="27">
        <v>1.6138992959776031E-2</v>
      </c>
      <c r="J1372" s="14">
        <v>87.272729999999996</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62</v>
      </c>
      <c r="F1373" s="27">
        <v>2.5972937874408279E-3</v>
      </c>
      <c r="G1373" s="14">
        <v>24.848484848484802</v>
      </c>
      <c r="H1373" s="2">
        <v>49</v>
      </c>
      <c r="I1373" s="27">
        <v>2.0173741199720038E-3</v>
      </c>
      <c r="J1373" s="14">
        <v>39.393940000000001</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357</v>
      </c>
      <c r="F1374" s="27">
        <v>1.4955385195425412E-2</v>
      </c>
      <c r="G1374" s="14">
        <v>61.212121212121197</v>
      </c>
      <c r="H1374" s="2">
        <v>343</v>
      </c>
      <c r="I1374" s="27">
        <v>1.4121618839804027E-2</v>
      </c>
      <c r="J1374" s="14">
        <v>74.545455899999993</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12161</v>
      </c>
      <c r="F1375" s="27">
        <v>0.50944660885593396</v>
      </c>
      <c r="G1375" s="14">
        <v>283.030303030303</v>
      </c>
      <c r="H1375" s="2">
        <v>11909</v>
      </c>
      <c r="I1375" s="27">
        <v>0.49030425295401209</v>
      </c>
      <c r="J1375" s="14">
        <v>318.78787199999999</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1003</v>
      </c>
      <c r="F1376" s="27">
        <v>4.2017510787147584E-2</v>
      </c>
      <c r="G1376" s="14">
        <v>136.969696969696</v>
      </c>
      <c r="H1376" s="2">
        <v>711</v>
      </c>
      <c r="I1376" s="27">
        <v>2.9272510189797849E-2</v>
      </c>
      <c r="J1376" s="14">
        <v>120</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0</v>
      </c>
      <c r="F1377" s="27">
        <v>0</v>
      </c>
      <c r="G1377" s="14">
        <v>13.3333333333333</v>
      </c>
      <c r="H1377" s="2">
        <v>0</v>
      </c>
      <c r="I1377" s="27">
        <v>0</v>
      </c>
      <c r="J1377" s="14">
        <v>15.151515</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1003</v>
      </c>
      <c r="F1378" s="27">
        <v>4.2017510787147584E-2</v>
      </c>
      <c r="G1378" s="14">
        <v>136.969696969696</v>
      </c>
      <c r="H1378" s="2">
        <v>711</v>
      </c>
      <c r="I1378" s="27">
        <v>2.9272510189797849E-2</v>
      </c>
      <c r="J1378" s="14">
        <v>120</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2660</v>
      </c>
      <c r="F1379" s="27">
        <v>0.11143228184826777</v>
      </c>
      <c r="G1379" s="14">
        <v>203.636363636363</v>
      </c>
      <c r="H1379" s="2">
        <v>2727</v>
      </c>
      <c r="I1379" s="27">
        <v>0.11227304541150315</v>
      </c>
      <c r="J1379" s="14">
        <v>262.42425500000002</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13.3333333333333</v>
      </c>
      <c r="H1380" s="2">
        <v>8</v>
      </c>
      <c r="I1380" s="27">
        <v>3.2936720326073529E-4</v>
      </c>
      <c r="J1380" s="14">
        <v>9.6969700000000003</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2660</v>
      </c>
      <c r="F1381" s="27">
        <v>0.11143228184826777</v>
      </c>
      <c r="G1381" s="14">
        <v>203.636363636363</v>
      </c>
      <c r="H1381" s="2">
        <v>2719</v>
      </c>
      <c r="I1381" s="27">
        <v>0.11194367820824241</v>
      </c>
      <c r="J1381" s="14">
        <v>263.03030000000001</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3345</v>
      </c>
      <c r="F1382" s="27">
        <v>0.1401281890159608</v>
      </c>
      <c r="G1382" s="14">
        <v>236.363636363636</v>
      </c>
      <c r="H1382" s="2">
        <v>2761</v>
      </c>
      <c r="I1382" s="27">
        <v>0.11367285602536127</v>
      </c>
      <c r="J1382" s="14">
        <v>233.939392</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18</v>
      </c>
      <c r="F1383" s="27">
        <v>7.540530350634661E-4</v>
      </c>
      <c r="G1383" s="14">
        <v>11.5151515151515</v>
      </c>
      <c r="H1383" s="2">
        <v>64</v>
      </c>
      <c r="I1383" s="27">
        <v>2.6349376260858823E-3</v>
      </c>
      <c r="J1383" s="14">
        <v>36.969695999999999</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3327</v>
      </c>
      <c r="F1384" s="27">
        <v>0.13937413598089732</v>
      </c>
      <c r="G1384" s="14">
        <v>233.93939393939399</v>
      </c>
      <c r="H1384" s="2">
        <v>2697</v>
      </c>
      <c r="I1384" s="27">
        <v>0.11103791839927539</v>
      </c>
      <c r="J1384" s="14">
        <v>234.545456</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3701</v>
      </c>
      <c r="F1385" s="27">
        <v>0.15504168237610488</v>
      </c>
      <c r="G1385" s="14">
        <v>177.575757575757</v>
      </c>
      <c r="H1385" s="2">
        <v>4036</v>
      </c>
      <c r="I1385" s="27">
        <v>0.16616575404504097</v>
      </c>
      <c r="J1385" s="14">
        <v>223.636368</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194</v>
      </c>
      <c r="F1386" s="27">
        <v>8.1270160445729121E-3</v>
      </c>
      <c r="G1386" s="14">
        <v>53.3333333333333</v>
      </c>
      <c r="H1386" s="2">
        <v>132</v>
      </c>
      <c r="I1386" s="27">
        <v>5.4345588538021331E-3</v>
      </c>
      <c r="J1386" s="14">
        <v>71.515150000000006</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3507</v>
      </c>
      <c r="F1387" s="27">
        <v>0.146914666331532</v>
      </c>
      <c r="G1387" s="14">
        <v>175.15151515151501</v>
      </c>
      <c r="H1387" s="2">
        <v>3904</v>
      </c>
      <c r="I1387" s="27">
        <v>0.16073119519123882</v>
      </c>
      <c r="J1387" s="14">
        <v>210.30302399999999</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872</v>
      </c>
      <c r="F1388" s="27">
        <v>3.6529680365296802E-2</v>
      </c>
      <c r="G1388" s="14">
        <v>99.393939393939405</v>
      </c>
      <c r="H1388" s="2">
        <v>1017</v>
      </c>
      <c r="I1388" s="27">
        <v>4.1870805714520974E-2</v>
      </c>
      <c r="J1388" s="14">
        <v>126.666664</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64</v>
      </c>
      <c r="F1389" s="27">
        <v>2.6810774580034351E-3</v>
      </c>
      <c r="G1389" s="14">
        <v>23.636363636363601</v>
      </c>
      <c r="H1389" s="2">
        <v>40</v>
      </c>
      <c r="I1389" s="27">
        <v>1.6468360163036766E-3</v>
      </c>
      <c r="J1389" s="14">
        <v>27.878788</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808</v>
      </c>
      <c r="F1390" s="27">
        <v>3.3848602907293371E-2</v>
      </c>
      <c r="G1390" s="14">
        <v>93.3333333333333</v>
      </c>
      <c r="H1390" s="2">
        <v>977</v>
      </c>
      <c r="I1390" s="27">
        <v>4.0223969698217302E-2</v>
      </c>
      <c r="J1390" s="14">
        <v>128.484848</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580</v>
      </c>
      <c r="F1391" s="27">
        <v>2.429726446315613E-2</v>
      </c>
      <c r="G1391" s="14">
        <v>86.060606060606005</v>
      </c>
      <c r="H1391" s="2">
        <v>657</v>
      </c>
      <c r="I1391" s="27">
        <v>2.7049281567787888E-2</v>
      </c>
      <c r="J1391" s="14">
        <v>100</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48</v>
      </c>
      <c r="F1392" s="27">
        <v>2.0108080935025766E-3</v>
      </c>
      <c r="G1392" s="14">
        <v>20</v>
      </c>
      <c r="H1392" s="2">
        <v>83</v>
      </c>
      <c r="I1392" s="27">
        <v>3.4171847338301288E-3</v>
      </c>
      <c r="J1392" s="14">
        <v>41.212119999999999</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532</v>
      </c>
      <c r="F1393" s="27">
        <v>2.2286456369653554E-2</v>
      </c>
      <c r="G1393" s="14">
        <v>76.969696969696898</v>
      </c>
      <c r="H1393" s="2">
        <v>574</v>
      </c>
      <c r="I1393" s="27">
        <v>2.3632096833957759E-2</v>
      </c>
      <c r="J1393" s="14">
        <v>96.363640000000004</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3" t="s">
        <v>2054</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row>
    <row r="1396" spans="1:31" x14ac:dyDescent="0.3">
      <c r="B1396" t="s">
        <v>188</v>
      </c>
      <c r="C1396" t="s">
        <v>188</v>
      </c>
      <c r="D1396" t="s">
        <v>188</v>
      </c>
      <c r="E1396" s="212" t="s">
        <v>1720</v>
      </c>
      <c r="F1396" s="212"/>
      <c r="G1396" s="212" t="s">
        <v>1721</v>
      </c>
      <c r="H1396" s="212" t="s">
        <v>1720</v>
      </c>
      <c r="I1396" s="212"/>
      <c r="J1396" s="212" t="s">
        <v>1721</v>
      </c>
      <c r="K1396" t="s">
        <v>188</v>
      </c>
      <c r="L1396" t="s">
        <v>188</v>
      </c>
      <c r="M1396" t="s">
        <v>188</v>
      </c>
      <c r="N1396" t="s">
        <v>188</v>
      </c>
      <c r="O1396" s="212" t="s">
        <v>1720</v>
      </c>
      <c r="P1396" s="212"/>
      <c r="Q1396" s="212" t="s">
        <v>1721</v>
      </c>
      <c r="R1396" s="212" t="s">
        <v>1720</v>
      </c>
      <c r="S1396" s="212"/>
      <c r="T1396" s="212" t="s">
        <v>1721</v>
      </c>
      <c r="U1396" t="s">
        <v>188</v>
      </c>
      <c r="V1396" t="s">
        <v>188</v>
      </c>
      <c r="W1396" t="s">
        <v>188</v>
      </c>
      <c r="X1396" t="s">
        <v>188</v>
      </c>
      <c r="Y1396" s="212" t="s">
        <v>1720</v>
      </c>
      <c r="Z1396" s="212"/>
      <c r="AA1396" s="212" t="s">
        <v>1721</v>
      </c>
      <c r="AB1396" s="212" t="s">
        <v>1720</v>
      </c>
      <c r="AC1396" s="212"/>
      <c r="AD1396" s="212" t="s">
        <v>1721</v>
      </c>
      <c r="AE1396" t="s">
        <v>188</v>
      </c>
    </row>
    <row r="1397" spans="1:31" x14ac:dyDescent="0.3">
      <c r="A1397" t="s">
        <v>190</v>
      </c>
      <c r="B1397" t="s">
        <v>188</v>
      </c>
      <c r="C1397" t="s">
        <v>188</v>
      </c>
      <c r="D1397" t="s">
        <v>188</v>
      </c>
      <c r="E1397" s="2">
        <v>21964</v>
      </c>
      <c r="F1397" s="27" t="s">
        <v>188</v>
      </c>
      <c r="G1397" s="14">
        <v>206.06060606060601</v>
      </c>
      <c r="H1397" s="2">
        <v>22651</v>
      </c>
      <c r="I1397" s="27" t="s">
        <v>188</v>
      </c>
      <c r="J1397" s="14">
        <v>214.545456</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10806</v>
      </c>
      <c r="F1398" s="27">
        <v>0.4919868876343107</v>
      </c>
      <c r="G1398" s="14">
        <v>321.21212121212102</v>
      </c>
      <c r="H1398" s="2">
        <v>11453</v>
      </c>
      <c r="I1398" s="27">
        <v>0.50562889055670834</v>
      </c>
      <c r="J1398" s="14">
        <v>330.30304000000001</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2649</v>
      </c>
      <c r="F1399" s="27">
        <v>0.12060644691313058</v>
      </c>
      <c r="G1399" s="14">
        <v>167.272727272727</v>
      </c>
      <c r="H1399" s="2">
        <v>2725</v>
      </c>
      <c r="I1399" s="27">
        <v>0.1203037393492561</v>
      </c>
      <c r="J1399" s="14">
        <v>291.51513699999998</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19</v>
      </c>
      <c r="F1400" s="27">
        <v>8.6505190311418688E-4</v>
      </c>
      <c r="G1400" s="14">
        <v>13.3333333333333</v>
      </c>
      <c r="H1400" s="2">
        <v>177</v>
      </c>
      <c r="I1400" s="27">
        <v>7.8142245375480111E-3</v>
      </c>
      <c r="J1400" s="14">
        <v>101.21212</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2630</v>
      </c>
      <c r="F1401" s="27">
        <v>0.11974139501001639</v>
      </c>
      <c r="G1401" s="14">
        <v>166.06060606060601</v>
      </c>
      <c r="H1401" s="2">
        <v>2548</v>
      </c>
      <c r="I1401" s="27">
        <v>0.11248951481170809</v>
      </c>
      <c r="J1401" s="14">
        <v>272.121216</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3124</v>
      </c>
      <c r="F1402" s="27">
        <v>0.14223274449098525</v>
      </c>
      <c r="G1402" s="14">
        <v>220</v>
      </c>
      <c r="H1402" s="2">
        <v>3477</v>
      </c>
      <c r="I1402" s="27">
        <v>0.15350315659352787</v>
      </c>
      <c r="J1402" s="14">
        <v>260.60604899999998</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31</v>
      </c>
      <c r="F1403" s="27">
        <v>1.4114004735020942E-3</v>
      </c>
      <c r="G1403" s="14">
        <v>15.757575757575699</v>
      </c>
      <c r="H1403" s="2">
        <v>69</v>
      </c>
      <c r="I1403" s="27">
        <v>3.0462231248068517E-3</v>
      </c>
      <c r="J1403" s="14">
        <v>39.393940000000001</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3093</v>
      </c>
      <c r="F1404" s="27">
        <v>0.14082134401748314</v>
      </c>
      <c r="G1404" s="14">
        <v>216.969696969697</v>
      </c>
      <c r="H1404" s="2">
        <v>3408</v>
      </c>
      <c r="I1404" s="27">
        <v>0.15045693346872102</v>
      </c>
      <c r="J1404" s="14">
        <v>256.96969999999999</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3970</v>
      </c>
      <c r="F1405" s="27">
        <v>0.18075031870333272</v>
      </c>
      <c r="G1405" s="14">
        <v>241.81818181818099</v>
      </c>
      <c r="H1405" s="2">
        <v>4318</v>
      </c>
      <c r="I1405" s="27">
        <v>0.19063176018718819</v>
      </c>
      <c r="J1405" s="14">
        <v>216.96969999999999</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204</v>
      </c>
      <c r="F1406" s="27">
        <v>9.2879256965944269E-3</v>
      </c>
      <c r="G1406" s="14">
        <v>58.787878787878803</v>
      </c>
      <c r="H1406" s="2">
        <v>81</v>
      </c>
      <c r="I1406" s="27">
        <v>3.5760010595558694E-3</v>
      </c>
      <c r="J1406" s="14">
        <v>35.151516000000001</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3766</v>
      </c>
      <c r="F1407" s="27">
        <v>0.1714623930067383</v>
      </c>
      <c r="G1407" s="14">
        <v>234.54545454545399</v>
      </c>
      <c r="H1407" s="2">
        <v>4237</v>
      </c>
      <c r="I1407" s="27">
        <v>0.18705575912763234</v>
      </c>
      <c r="J1407" s="14">
        <v>216.363632</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644</v>
      </c>
      <c r="F1408" s="27">
        <v>2.93207066108177E-2</v>
      </c>
      <c r="G1408" s="14">
        <v>66.060606060606005</v>
      </c>
      <c r="H1408" s="2">
        <v>541</v>
      </c>
      <c r="I1408" s="27">
        <v>2.388415522493488E-2</v>
      </c>
      <c r="J1408" s="14">
        <v>91.515150000000006</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50</v>
      </c>
      <c r="F1409" s="27">
        <v>2.2764523766162811E-3</v>
      </c>
      <c r="G1409" s="14">
        <v>26.6666666666666</v>
      </c>
      <c r="H1409" s="2">
        <v>47</v>
      </c>
      <c r="I1409" s="27">
        <v>2.0749635777669861E-3</v>
      </c>
      <c r="J1409" s="14">
        <v>21.212122000000001</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594</v>
      </c>
      <c r="F1410" s="27">
        <v>2.7044254234201419E-2</v>
      </c>
      <c r="G1410" s="14">
        <v>59.393939393939398</v>
      </c>
      <c r="H1410" s="2">
        <v>494</v>
      </c>
      <c r="I1410" s="27">
        <v>2.1809191647167894E-2</v>
      </c>
      <c r="J1410" s="14">
        <v>89.696969999999993</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419</v>
      </c>
      <c r="F1411" s="27">
        <v>1.9076670916044435E-2</v>
      </c>
      <c r="G1411" s="14">
        <v>63.636363636363598</v>
      </c>
      <c r="H1411" s="2">
        <v>392</v>
      </c>
      <c r="I1411" s="27">
        <v>1.7306079201801244E-2</v>
      </c>
      <c r="J1411" s="14">
        <v>87.272729999999996</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67</v>
      </c>
      <c r="F1412" s="27">
        <v>3.050446184665817E-3</v>
      </c>
      <c r="G1412" s="14">
        <v>25.4545454545454</v>
      </c>
      <c r="H1412" s="2">
        <v>43</v>
      </c>
      <c r="I1412" s="27">
        <v>1.8983709328506467E-3</v>
      </c>
      <c r="J1412" s="14">
        <v>31.515152</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352</v>
      </c>
      <c r="F1413" s="27">
        <v>1.6026224731378619E-2</v>
      </c>
      <c r="G1413" s="14">
        <v>66.060606060606005</v>
      </c>
      <c r="H1413" s="2">
        <v>349</v>
      </c>
      <c r="I1413" s="27">
        <v>1.5407708268950599E-2</v>
      </c>
      <c r="J1413" s="14">
        <v>85.454544100000007</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11158</v>
      </c>
      <c r="F1414" s="27">
        <v>0.50801311236568936</v>
      </c>
      <c r="G1414" s="14">
        <v>293.93939393939303</v>
      </c>
      <c r="H1414" s="2">
        <v>11198</v>
      </c>
      <c r="I1414" s="27">
        <v>0.49437110944329171</v>
      </c>
      <c r="J1414" s="14">
        <v>323.63635299999999</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2660</v>
      </c>
      <c r="F1415" s="27">
        <v>0.12110726643598616</v>
      </c>
      <c r="G1415" s="14">
        <v>203.636363636363</v>
      </c>
      <c r="H1415" s="2">
        <v>2727</v>
      </c>
      <c r="I1415" s="27">
        <v>0.12039203567171428</v>
      </c>
      <c r="J1415" s="14">
        <v>262.42425500000002</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53</v>
      </c>
      <c r="F1416" s="27">
        <v>2.413039519213258E-3</v>
      </c>
      <c r="G1416" s="14">
        <v>29.090909090909101</v>
      </c>
      <c r="H1416" s="2">
        <v>9</v>
      </c>
      <c r="I1416" s="27">
        <v>3.9733345106176328E-4</v>
      </c>
      <c r="J1416" s="14">
        <v>9.0909089999999999</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2607</v>
      </c>
      <c r="F1417" s="27">
        <v>0.11869422691677291</v>
      </c>
      <c r="G1417" s="14">
        <v>201.81818181818099</v>
      </c>
      <c r="H1417" s="2">
        <v>2718</v>
      </c>
      <c r="I1417" s="27">
        <v>0.1199947022206525</v>
      </c>
      <c r="J1417" s="14">
        <v>263.03030000000001</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3345</v>
      </c>
      <c r="F1418" s="27">
        <v>0.15229466399562921</v>
      </c>
      <c r="G1418" s="14">
        <v>236.363636363636</v>
      </c>
      <c r="H1418" s="2">
        <v>2761</v>
      </c>
      <c r="I1418" s="27">
        <v>0.12189307315350316</v>
      </c>
      <c r="J1418" s="14">
        <v>233.939392</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80</v>
      </c>
      <c r="F1419" s="27">
        <v>3.64232380258605E-3</v>
      </c>
      <c r="G1419" s="14">
        <v>32.727272727272698</v>
      </c>
      <c r="H1419" s="2">
        <v>19</v>
      </c>
      <c r="I1419" s="27">
        <v>8.3881506335261138E-4</v>
      </c>
      <c r="J1419" s="14">
        <v>14.545455</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3265</v>
      </c>
      <c r="F1420" s="27">
        <v>0.14865234019304316</v>
      </c>
      <c r="G1420" s="14">
        <v>234.54545454545399</v>
      </c>
      <c r="H1420" s="2">
        <v>2742</v>
      </c>
      <c r="I1420" s="27">
        <v>0.12105425809015055</v>
      </c>
      <c r="J1420" s="14">
        <v>234.545456</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3701</v>
      </c>
      <c r="F1421" s="27">
        <v>0.16850300491713713</v>
      </c>
      <c r="G1421" s="14">
        <v>177.575757575757</v>
      </c>
      <c r="H1421" s="2">
        <v>4036</v>
      </c>
      <c r="I1421" s="27">
        <v>0.17818197872058628</v>
      </c>
      <c r="J1421" s="14">
        <v>223.636368</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86</v>
      </c>
      <c r="F1422" s="27">
        <v>3.9154980877800036E-3</v>
      </c>
      <c r="G1422" s="14">
        <v>28.484848484848399</v>
      </c>
      <c r="H1422" s="2">
        <v>246</v>
      </c>
      <c r="I1422" s="27">
        <v>1.0860447662354862E-2</v>
      </c>
      <c r="J1422" s="14">
        <v>92.121215800000002</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3615</v>
      </c>
      <c r="F1423" s="27">
        <v>0.16458750682935713</v>
      </c>
      <c r="G1423" s="14">
        <v>181.21212121212099</v>
      </c>
      <c r="H1423" s="2">
        <v>3790</v>
      </c>
      <c r="I1423" s="27">
        <v>0.16732153105823142</v>
      </c>
      <c r="J1423" s="14">
        <v>203.03030000000001</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872</v>
      </c>
      <c r="F1424" s="27">
        <v>3.9701329448187946E-2</v>
      </c>
      <c r="G1424" s="14">
        <v>99.393939393939405</v>
      </c>
      <c r="H1424" s="2">
        <v>1017</v>
      </c>
      <c r="I1424" s="27">
        <v>4.4898679969979254E-2</v>
      </c>
      <c r="J1424" s="14">
        <v>126.666664</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35</v>
      </c>
      <c r="F1425" s="27">
        <v>1.5935166636313969E-3</v>
      </c>
      <c r="G1425" s="14">
        <v>16.363636363636299</v>
      </c>
      <c r="H1425" s="2">
        <v>60</v>
      </c>
      <c r="I1425" s="27">
        <v>2.6488896737450886E-3</v>
      </c>
      <c r="J1425" s="14">
        <v>28.484848</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837</v>
      </c>
      <c r="F1426" s="27">
        <v>3.810781278455655E-2</v>
      </c>
      <c r="G1426" s="14">
        <v>97.575757575757606</v>
      </c>
      <c r="H1426" s="2">
        <v>957</v>
      </c>
      <c r="I1426" s="27">
        <v>4.2249790296234165E-2</v>
      </c>
      <c r="J1426" s="14">
        <v>126.060608</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580</v>
      </c>
      <c r="F1427" s="27">
        <v>2.6406847568748861E-2</v>
      </c>
      <c r="G1427" s="14">
        <v>86.060606060606005</v>
      </c>
      <c r="H1427" s="2">
        <v>657</v>
      </c>
      <c r="I1427" s="27">
        <v>2.900534192750872E-2</v>
      </c>
      <c r="J1427" s="14">
        <v>100</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147</v>
      </c>
      <c r="F1428" s="27">
        <v>6.6927699872518665E-3</v>
      </c>
      <c r="G1428" s="14">
        <v>47.272727272727202</v>
      </c>
      <c r="H1428" s="2">
        <v>96</v>
      </c>
      <c r="I1428" s="27">
        <v>4.2382234779921417E-3</v>
      </c>
      <c r="J1428" s="14">
        <v>40</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433</v>
      </c>
      <c r="F1429" s="27">
        <v>1.9714077581496996E-2</v>
      </c>
      <c r="G1429" s="14">
        <v>62.424242424242401</v>
      </c>
      <c r="H1429" s="2">
        <v>561</v>
      </c>
      <c r="I1429" s="27">
        <v>2.4767118449516578E-2</v>
      </c>
      <c r="J1429" s="14">
        <v>90.303030000000007</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3" t="s">
        <v>2057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row>
    <row r="1432" spans="1:31" x14ac:dyDescent="0.3">
      <c r="B1432" t="s">
        <v>188</v>
      </c>
      <c r="C1432" t="s">
        <v>188</v>
      </c>
      <c r="D1432" t="s">
        <v>188</v>
      </c>
      <c r="E1432" s="212" t="s">
        <v>1720</v>
      </c>
      <c r="F1432" s="212"/>
      <c r="G1432" s="212" t="s">
        <v>1721</v>
      </c>
      <c r="H1432" s="212" t="s">
        <v>1720</v>
      </c>
      <c r="I1432" s="212"/>
      <c r="J1432" s="212" t="s">
        <v>1721</v>
      </c>
      <c r="K1432" t="s">
        <v>188</v>
      </c>
      <c r="L1432" t="s">
        <v>188</v>
      </c>
      <c r="M1432" t="s">
        <v>188</v>
      </c>
      <c r="N1432" t="s">
        <v>188</v>
      </c>
      <c r="O1432" s="212" t="s">
        <v>1720</v>
      </c>
      <c r="P1432" s="212"/>
      <c r="Q1432" s="212" t="s">
        <v>1721</v>
      </c>
      <c r="R1432" s="212" t="s">
        <v>1720</v>
      </c>
      <c r="S1432" s="212"/>
      <c r="T1432" s="212" t="s">
        <v>1721</v>
      </c>
      <c r="U1432" t="s">
        <v>188</v>
      </c>
      <c r="V1432" t="s">
        <v>188</v>
      </c>
      <c r="W1432" t="s">
        <v>188</v>
      </c>
      <c r="X1432" t="s">
        <v>188</v>
      </c>
      <c r="Y1432" s="212" t="s">
        <v>1720</v>
      </c>
      <c r="Z1432" s="212"/>
      <c r="AA1432" s="212" t="s">
        <v>1721</v>
      </c>
      <c r="AB1432" s="212" t="s">
        <v>1720</v>
      </c>
      <c r="AC1432" s="212"/>
      <c r="AD1432" s="212" t="s">
        <v>1721</v>
      </c>
      <c r="AE1432" t="s">
        <v>188</v>
      </c>
    </row>
    <row r="1433" spans="1:31" x14ac:dyDescent="0.3">
      <c r="A1433" t="s">
        <v>190</v>
      </c>
      <c r="B1433" t="s">
        <v>188</v>
      </c>
      <c r="C1433" t="s">
        <v>188</v>
      </c>
      <c r="D1433" t="s">
        <v>188</v>
      </c>
      <c r="E1433" s="2">
        <v>21964</v>
      </c>
      <c r="F1433" s="27" t="s">
        <v>188</v>
      </c>
      <c r="G1433" s="14">
        <v>206.06060606060601</v>
      </c>
      <c r="H1433" s="2">
        <v>22651</v>
      </c>
      <c r="I1433" s="27" t="s">
        <v>188</v>
      </c>
      <c r="J1433" s="14">
        <v>214.545456</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10806</v>
      </c>
      <c r="F1434" s="27">
        <v>0.4919868876343107</v>
      </c>
      <c r="G1434" s="14">
        <v>321.21212121212102</v>
      </c>
      <c r="H1434" s="2">
        <v>11453</v>
      </c>
      <c r="I1434" s="27">
        <v>0.50562889055670834</v>
      </c>
      <c r="J1434" s="14">
        <v>330.30304000000001</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2649</v>
      </c>
      <c r="F1435" s="27">
        <v>0.12060644691313058</v>
      </c>
      <c r="G1435" s="14">
        <v>167.272727272727</v>
      </c>
      <c r="H1435" s="2">
        <v>2725</v>
      </c>
      <c r="I1435" s="27">
        <v>0.1203037393492561</v>
      </c>
      <c r="J1435" s="14">
        <v>291.51513699999998</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0</v>
      </c>
      <c r="F1436" s="27">
        <v>0</v>
      </c>
      <c r="G1436" s="14">
        <v>13.3333333333333</v>
      </c>
      <c r="H1436" s="2">
        <v>27</v>
      </c>
      <c r="I1436" s="27">
        <v>1.1920003531852897E-3</v>
      </c>
      <c r="J1436" s="14">
        <v>21.212122000000001</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2649</v>
      </c>
      <c r="F1437" s="27">
        <v>0.12060644691313058</v>
      </c>
      <c r="G1437" s="14">
        <v>167.272727272727</v>
      </c>
      <c r="H1437" s="2">
        <v>2698</v>
      </c>
      <c r="I1437" s="27">
        <v>0.11911173899607082</v>
      </c>
      <c r="J1437" s="14">
        <v>287.878784</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3124</v>
      </c>
      <c r="F1438" s="27">
        <v>0.14223274449098525</v>
      </c>
      <c r="G1438" s="14">
        <v>220</v>
      </c>
      <c r="H1438" s="2">
        <v>3477</v>
      </c>
      <c r="I1438" s="27">
        <v>0.15350315659352787</v>
      </c>
      <c r="J1438" s="14">
        <v>260.60604899999998</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81</v>
      </c>
      <c r="F1439" s="27">
        <v>3.6878528501183756E-3</v>
      </c>
      <c r="G1439" s="14">
        <v>66.6666666666666</v>
      </c>
      <c r="H1439" s="2">
        <v>55</v>
      </c>
      <c r="I1439" s="27">
        <v>2.4281488675996646E-3</v>
      </c>
      <c r="J1439" s="14">
        <v>49.0909081</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3043</v>
      </c>
      <c r="F1440" s="27">
        <v>0.13854489164086686</v>
      </c>
      <c r="G1440" s="14">
        <v>212.72727272727201</v>
      </c>
      <c r="H1440" s="2">
        <v>3422</v>
      </c>
      <c r="I1440" s="27">
        <v>0.15107500772592822</v>
      </c>
      <c r="J1440" s="14">
        <v>263.63635299999999</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3970</v>
      </c>
      <c r="F1441" s="27">
        <v>0.18075031870333272</v>
      </c>
      <c r="G1441" s="14">
        <v>241.81818181818099</v>
      </c>
      <c r="H1441" s="2">
        <v>4318</v>
      </c>
      <c r="I1441" s="27">
        <v>0.19063176018718819</v>
      </c>
      <c r="J1441" s="14">
        <v>216.96969999999999</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255</v>
      </c>
      <c r="F1442" s="27">
        <v>1.1609907120743035E-2</v>
      </c>
      <c r="G1442" s="14">
        <v>67.272727272727195</v>
      </c>
      <c r="H1442" s="2">
        <v>152</v>
      </c>
      <c r="I1442" s="27">
        <v>6.710520506820891E-3</v>
      </c>
      <c r="J1442" s="14">
        <v>56.363636</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3715</v>
      </c>
      <c r="F1443" s="27">
        <v>0.16914041158258969</v>
      </c>
      <c r="G1443" s="14">
        <v>225.45454545454501</v>
      </c>
      <c r="H1443" s="2">
        <v>4166</v>
      </c>
      <c r="I1443" s="27">
        <v>0.1839212396803673</v>
      </c>
      <c r="J1443" s="14">
        <v>221.21212800000001</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644</v>
      </c>
      <c r="F1444" s="27">
        <v>2.93207066108177E-2</v>
      </c>
      <c r="G1444" s="14">
        <v>66.060606060606005</v>
      </c>
      <c r="H1444" s="2">
        <v>541</v>
      </c>
      <c r="I1444" s="27">
        <v>2.388415522493488E-2</v>
      </c>
      <c r="J1444" s="14">
        <v>91.515150000000006</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128</v>
      </c>
      <c r="F1445" s="27">
        <v>5.8277180841376794E-3</v>
      </c>
      <c r="G1445" s="14">
        <v>43.636363636363598</v>
      </c>
      <c r="H1445" s="2">
        <v>121</v>
      </c>
      <c r="I1445" s="27">
        <v>5.3419275087192618E-3</v>
      </c>
      <c r="J1445" s="14">
        <v>43.030304000000001</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516</v>
      </c>
      <c r="F1446" s="27">
        <v>2.3492988526680022E-2</v>
      </c>
      <c r="G1446" s="14">
        <v>56.363636363636303</v>
      </c>
      <c r="H1446" s="2">
        <v>420</v>
      </c>
      <c r="I1446" s="27">
        <v>1.8542227716215619E-2</v>
      </c>
      <c r="J1446" s="14">
        <v>84.848489999999998</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419</v>
      </c>
      <c r="F1447" s="27">
        <v>1.9076670916044435E-2</v>
      </c>
      <c r="G1447" s="14">
        <v>63.636363636363598</v>
      </c>
      <c r="H1447" s="2">
        <v>392</v>
      </c>
      <c r="I1447" s="27">
        <v>1.7306079201801244E-2</v>
      </c>
      <c r="J1447" s="14">
        <v>87.272729999999996</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118</v>
      </c>
      <c r="F1448" s="27">
        <v>5.3724276088144233E-3</v>
      </c>
      <c r="G1448" s="14">
        <v>32.121212121212103</v>
      </c>
      <c r="H1448" s="2">
        <v>143</v>
      </c>
      <c r="I1448" s="27">
        <v>6.3131870557591278E-3</v>
      </c>
      <c r="J1448" s="14">
        <v>56.363636</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301</v>
      </c>
      <c r="F1449" s="27">
        <v>1.3704243307230012E-2</v>
      </c>
      <c r="G1449" s="14">
        <v>63.030303030303003</v>
      </c>
      <c r="H1449" s="2">
        <v>249</v>
      </c>
      <c r="I1449" s="27">
        <v>1.0992892146042117E-2</v>
      </c>
      <c r="J1449" s="14">
        <v>74.545455899999993</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11158</v>
      </c>
      <c r="F1450" s="27">
        <v>0.50801311236568936</v>
      </c>
      <c r="G1450" s="14">
        <v>293.93939393939303</v>
      </c>
      <c r="H1450" s="2">
        <v>11198</v>
      </c>
      <c r="I1450" s="27">
        <v>0.49437110944329171</v>
      </c>
      <c r="J1450" s="14">
        <v>323.63635299999999</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2660</v>
      </c>
      <c r="F1451" s="27">
        <v>0.12110726643598616</v>
      </c>
      <c r="G1451" s="14">
        <v>203.636363636363</v>
      </c>
      <c r="H1451" s="2">
        <v>2727</v>
      </c>
      <c r="I1451" s="27">
        <v>0.12039203567171428</v>
      </c>
      <c r="J1451" s="14">
        <v>262.42425500000002</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0</v>
      </c>
      <c r="F1452" s="27">
        <v>0</v>
      </c>
      <c r="G1452" s="14">
        <v>13.3333333333333</v>
      </c>
      <c r="H1452" s="2">
        <v>0</v>
      </c>
      <c r="I1452" s="27">
        <v>0</v>
      </c>
      <c r="J1452" s="14">
        <v>15.151515</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2660</v>
      </c>
      <c r="F1453" s="27">
        <v>0.12110726643598616</v>
      </c>
      <c r="G1453" s="14">
        <v>203.636363636363</v>
      </c>
      <c r="H1453" s="2">
        <v>2727</v>
      </c>
      <c r="I1453" s="27">
        <v>0.12039203567171428</v>
      </c>
      <c r="J1453" s="14">
        <v>262.42425500000002</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3345</v>
      </c>
      <c r="F1454" s="27">
        <v>0.15229466399562921</v>
      </c>
      <c r="G1454" s="14">
        <v>236.363636363636</v>
      </c>
      <c r="H1454" s="2">
        <v>2761</v>
      </c>
      <c r="I1454" s="27">
        <v>0.12189307315350316</v>
      </c>
      <c r="J1454" s="14">
        <v>233.939392</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48</v>
      </c>
      <c r="F1455" s="27">
        <v>2.1853942815516299E-3</v>
      </c>
      <c r="G1455" s="14">
        <v>29.090909090909101</v>
      </c>
      <c r="H1455" s="2">
        <v>61</v>
      </c>
      <c r="I1455" s="27">
        <v>2.6930378349741733E-3</v>
      </c>
      <c r="J1455" s="14">
        <v>43.636364</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3297</v>
      </c>
      <c r="F1456" s="27">
        <v>0.15010926971407759</v>
      </c>
      <c r="G1456" s="14">
        <v>230.90909090909</v>
      </c>
      <c r="H1456" s="2">
        <v>2700</v>
      </c>
      <c r="I1456" s="27">
        <v>0.11920003531852898</v>
      </c>
      <c r="J1456" s="14">
        <v>231.515152</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3701</v>
      </c>
      <c r="F1457" s="27">
        <v>0.16850300491713713</v>
      </c>
      <c r="G1457" s="14">
        <v>177.575757575757</v>
      </c>
      <c r="H1457" s="2">
        <v>4036</v>
      </c>
      <c r="I1457" s="27">
        <v>0.17818197872058628</v>
      </c>
      <c r="J1457" s="14">
        <v>223.636368</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318</v>
      </c>
      <c r="F1458" s="27">
        <v>1.4478237115279548E-2</v>
      </c>
      <c r="G1458" s="14">
        <v>69.696969696969703</v>
      </c>
      <c r="H1458" s="2">
        <v>450</v>
      </c>
      <c r="I1458" s="27">
        <v>1.9866672553088164E-2</v>
      </c>
      <c r="J1458" s="14">
        <v>136.96969999999999</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3383</v>
      </c>
      <c r="F1459" s="27">
        <v>0.15402476780185759</v>
      </c>
      <c r="G1459" s="14">
        <v>178.18181818181799</v>
      </c>
      <c r="H1459" s="2">
        <v>3586</v>
      </c>
      <c r="I1459" s="27">
        <v>0.15831530616749812</v>
      </c>
      <c r="J1459" s="14">
        <v>216.363632</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872</v>
      </c>
      <c r="F1460" s="27">
        <v>3.9701329448187946E-2</v>
      </c>
      <c r="G1460" s="14">
        <v>99.393939393939405</v>
      </c>
      <c r="H1460" s="2">
        <v>1017</v>
      </c>
      <c r="I1460" s="27">
        <v>4.4898679969979254E-2</v>
      </c>
      <c r="J1460" s="14">
        <v>126.666664</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212</v>
      </c>
      <c r="F1461" s="27">
        <v>9.6521580768530318E-3</v>
      </c>
      <c r="G1461" s="14">
        <v>49.696969696969703</v>
      </c>
      <c r="H1461" s="2">
        <v>241</v>
      </c>
      <c r="I1461" s="27">
        <v>1.0639706856209439E-2</v>
      </c>
      <c r="J1461" s="14">
        <v>76.363640000000004</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660</v>
      </c>
      <c r="F1462" s="27">
        <v>3.004917137133491E-2</v>
      </c>
      <c r="G1462" s="14">
        <v>88.484848484848399</v>
      </c>
      <c r="H1462" s="2">
        <v>776</v>
      </c>
      <c r="I1462" s="27">
        <v>3.4258973113769811E-2</v>
      </c>
      <c r="J1462" s="14">
        <v>107.272728</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580</v>
      </c>
      <c r="F1463" s="27">
        <v>2.6406847568748861E-2</v>
      </c>
      <c r="G1463" s="14">
        <v>86.060606060606005</v>
      </c>
      <c r="H1463" s="2">
        <v>657</v>
      </c>
      <c r="I1463" s="27">
        <v>2.900534192750872E-2</v>
      </c>
      <c r="J1463" s="14">
        <v>100</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280</v>
      </c>
      <c r="F1464" s="27">
        <v>1.2748133309051175E-2</v>
      </c>
      <c r="G1464" s="14">
        <v>64.242424242424207</v>
      </c>
      <c r="H1464" s="2">
        <v>304</v>
      </c>
      <c r="I1464" s="27">
        <v>1.3421041013641782E-2</v>
      </c>
      <c r="J1464" s="14">
        <v>75.757576</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300</v>
      </c>
      <c r="F1465" s="27">
        <v>1.3658714259697688E-2</v>
      </c>
      <c r="G1465" s="14">
        <v>48.484848484848399</v>
      </c>
      <c r="H1465" s="2">
        <v>353</v>
      </c>
      <c r="I1465" s="27">
        <v>1.5584300913866938E-2</v>
      </c>
      <c r="J1465" s="14">
        <v>73.333335899999994</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3" t="s">
        <v>2060</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row>
    <row r="1468" spans="1:31" x14ac:dyDescent="0.3">
      <c r="B1468" t="s">
        <v>188</v>
      </c>
      <c r="C1468" t="s">
        <v>188</v>
      </c>
      <c r="D1468" t="s">
        <v>188</v>
      </c>
      <c r="E1468" s="212" t="s">
        <v>1720</v>
      </c>
      <c r="F1468" s="212"/>
      <c r="G1468" s="212" t="s">
        <v>1721</v>
      </c>
      <c r="H1468" s="212" t="s">
        <v>1720</v>
      </c>
      <c r="I1468" s="212"/>
      <c r="J1468" s="212" t="s">
        <v>1721</v>
      </c>
      <c r="K1468" t="s">
        <v>188</v>
      </c>
      <c r="L1468" t="s">
        <v>188</v>
      </c>
      <c r="M1468" t="s">
        <v>188</v>
      </c>
      <c r="N1468" t="s">
        <v>188</v>
      </c>
      <c r="O1468" s="212" t="s">
        <v>1720</v>
      </c>
      <c r="P1468" s="212"/>
      <c r="Q1468" s="212" t="s">
        <v>1721</v>
      </c>
      <c r="R1468" s="212" t="s">
        <v>1720</v>
      </c>
      <c r="S1468" s="212"/>
      <c r="T1468" s="212" t="s">
        <v>1721</v>
      </c>
      <c r="U1468" t="s">
        <v>188</v>
      </c>
      <c r="V1468" t="s">
        <v>188</v>
      </c>
      <c r="W1468" t="s">
        <v>188</v>
      </c>
      <c r="X1468" t="s">
        <v>188</v>
      </c>
      <c r="Y1468" s="212" t="s">
        <v>1720</v>
      </c>
      <c r="Z1468" s="212"/>
      <c r="AA1468" s="212" t="s">
        <v>1721</v>
      </c>
      <c r="AB1468" s="212" t="s">
        <v>1720</v>
      </c>
      <c r="AC1468" s="212"/>
      <c r="AD1468" s="212" t="s">
        <v>1721</v>
      </c>
      <c r="AE1468" t="s">
        <v>188</v>
      </c>
    </row>
    <row r="1469" spans="1:31" x14ac:dyDescent="0.3">
      <c r="A1469" t="s">
        <v>190</v>
      </c>
      <c r="B1469" t="s">
        <v>188</v>
      </c>
      <c r="C1469" t="s">
        <v>188</v>
      </c>
      <c r="D1469" t="s">
        <v>188</v>
      </c>
      <c r="E1469" s="2">
        <v>21964</v>
      </c>
      <c r="F1469" s="27" t="s">
        <v>188</v>
      </c>
      <c r="G1469" s="14">
        <v>206.06060606060601</v>
      </c>
      <c r="H1469" s="2">
        <v>22651</v>
      </c>
      <c r="I1469" s="27" t="s">
        <v>188</v>
      </c>
      <c r="J1469" s="14">
        <v>214.545456</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10806</v>
      </c>
      <c r="F1470" s="27">
        <v>0.4919868876343107</v>
      </c>
      <c r="G1470" s="14">
        <v>321.21212121212102</v>
      </c>
      <c r="H1470" s="2">
        <v>11453</v>
      </c>
      <c r="I1470" s="27">
        <v>0.50562889055670834</v>
      </c>
      <c r="J1470" s="14">
        <v>330.30304000000001</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2649</v>
      </c>
      <c r="F1471" s="27">
        <v>0.12060644691313058</v>
      </c>
      <c r="G1471" s="14">
        <v>167.272727272727</v>
      </c>
      <c r="H1471" s="2">
        <v>2725</v>
      </c>
      <c r="I1471" s="27">
        <v>0.1203037393492561</v>
      </c>
      <c r="J1471" s="14">
        <v>291.51513699999998</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9</v>
      </c>
      <c r="F1472" s="27">
        <v>4.0976142779093063E-4</v>
      </c>
      <c r="G1472" s="14">
        <v>9.0909090909090899</v>
      </c>
      <c r="H1472" s="2">
        <v>21</v>
      </c>
      <c r="I1472" s="27">
        <v>9.2711138581078099E-4</v>
      </c>
      <c r="J1472" s="14">
        <v>20.606059999999999</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2640</v>
      </c>
      <c r="F1473" s="27">
        <v>0.12019668548533964</v>
      </c>
      <c r="G1473" s="14">
        <v>167.272727272727</v>
      </c>
      <c r="H1473" s="2">
        <v>2704</v>
      </c>
      <c r="I1473" s="27">
        <v>0.11937662796344532</v>
      </c>
      <c r="J1473" s="14">
        <v>287.27273600000001</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3124</v>
      </c>
      <c r="F1474" s="27">
        <v>0.14223274449098525</v>
      </c>
      <c r="G1474" s="14">
        <v>220</v>
      </c>
      <c r="H1474" s="2">
        <v>3477</v>
      </c>
      <c r="I1474" s="27">
        <v>0.15350315659352787</v>
      </c>
      <c r="J1474" s="14">
        <v>260.60604899999998</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7</v>
      </c>
      <c r="F1475" s="27">
        <v>3.1870333272627935E-4</v>
      </c>
      <c r="G1475" s="14">
        <v>7.8787878787878798</v>
      </c>
      <c r="H1475" s="2">
        <v>37</v>
      </c>
      <c r="I1475" s="27">
        <v>1.6334819654761378E-3</v>
      </c>
      <c r="J1475" s="14">
        <v>33.939392099999999</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3117</v>
      </c>
      <c r="F1476" s="27">
        <v>0.14191404115825898</v>
      </c>
      <c r="G1476" s="14">
        <v>220</v>
      </c>
      <c r="H1476" s="2">
        <v>3440</v>
      </c>
      <c r="I1476" s="27">
        <v>0.15186967462805173</v>
      </c>
      <c r="J1476" s="14">
        <v>262.42425500000002</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3970</v>
      </c>
      <c r="F1477" s="27">
        <v>0.18075031870333272</v>
      </c>
      <c r="G1477" s="14">
        <v>241.81818181818099</v>
      </c>
      <c r="H1477" s="2">
        <v>4318</v>
      </c>
      <c r="I1477" s="27">
        <v>0.19063176018718819</v>
      </c>
      <c r="J1477" s="14">
        <v>216.96969999999999</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95</v>
      </c>
      <c r="F1478" s="27">
        <v>4.3252595155709346E-3</v>
      </c>
      <c r="G1478" s="14">
        <v>44.2424242424242</v>
      </c>
      <c r="H1478" s="2">
        <v>67</v>
      </c>
      <c r="I1478" s="27">
        <v>2.9579268023486823E-3</v>
      </c>
      <c r="J1478" s="14">
        <v>39.393940000000001</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3875</v>
      </c>
      <c r="F1479" s="27">
        <v>0.1764250591877618</v>
      </c>
      <c r="G1479" s="14">
        <v>236.363636363636</v>
      </c>
      <c r="H1479" s="2">
        <v>4251</v>
      </c>
      <c r="I1479" s="27">
        <v>0.18767383338483953</v>
      </c>
      <c r="J1479" s="14">
        <v>223.636368</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644</v>
      </c>
      <c r="F1480" s="27">
        <v>2.93207066108177E-2</v>
      </c>
      <c r="G1480" s="14">
        <v>66.060606060606005</v>
      </c>
      <c r="H1480" s="2">
        <v>541</v>
      </c>
      <c r="I1480" s="27">
        <v>2.388415522493488E-2</v>
      </c>
      <c r="J1480" s="14">
        <v>91.515150000000006</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35</v>
      </c>
      <c r="F1481" s="27">
        <v>1.5935166636313969E-3</v>
      </c>
      <c r="G1481" s="14">
        <v>20</v>
      </c>
      <c r="H1481" s="2">
        <v>19</v>
      </c>
      <c r="I1481" s="27">
        <v>8.3881506335261138E-4</v>
      </c>
      <c r="J1481" s="14">
        <v>16.969695999999999</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609</v>
      </c>
      <c r="F1482" s="27">
        <v>2.7727189947186304E-2</v>
      </c>
      <c r="G1482" s="14">
        <v>64.242424242424207</v>
      </c>
      <c r="H1482" s="2">
        <v>522</v>
      </c>
      <c r="I1482" s="27">
        <v>2.3045340161582269E-2</v>
      </c>
      <c r="J1482" s="14">
        <v>92.121215800000002</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419</v>
      </c>
      <c r="F1483" s="27">
        <v>1.9076670916044435E-2</v>
      </c>
      <c r="G1483" s="14">
        <v>63.636363636363598</v>
      </c>
      <c r="H1483" s="2">
        <v>392</v>
      </c>
      <c r="I1483" s="27">
        <v>1.7306079201801244E-2</v>
      </c>
      <c r="J1483" s="14">
        <v>87.272729999999996</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77</v>
      </c>
      <c r="F1484" s="27">
        <v>3.5057366599890731E-3</v>
      </c>
      <c r="G1484" s="14">
        <v>31.515151515151501</v>
      </c>
      <c r="H1484" s="2">
        <v>36</v>
      </c>
      <c r="I1484" s="27">
        <v>1.5893338042470531E-3</v>
      </c>
      <c r="J1484" s="14">
        <v>35.151516000000001</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342</v>
      </c>
      <c r="F1485" s="27">
        <v>1.5570934256055362E-2</v>
      </c>
      <c r="G1485" s="14">
        <v>61.818181818181799</v>
      </c>
      <c r="H1485" s="2">
        <v>356</v>
      </c>
      <c r="I1485" s="27">
        <v>1.5716745397554192E-2</v>
      </c>
      <c r="J1485" s="14">
        <v>78.181816100000006</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11158</v>
      </c>
      <c r="F1486" s="27">
        <v>0.50801311236568936</v>
      </c>
      <c r="G1486" s="14">
        <v>293.93939393939303</v>
      </c>
      <c r="H1486" s="2">
        <v>11198</v>
      </c>
      <c r="I1486" s="27">
        <v>0.49437110944329171</v>
      </c>
      <c r="J1486" s="14">
        <v>323.63635299999999</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2660</v>
      </c>
      <c r="F1487" s="27">
        <v>0.12110726643598616</v>
      </c>
      <c r="G1487" s="14">
        <v>203.636363636363</v>
      </c>
      <c r="H1487" s="2">
        <v>2727</v>
      </c>
      <c r="I1487" s="27">
        <v>0.12039203567171428</v>
      </c>
      <c r="J1487" s="14">
        <v>262.42425500000002</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11</v>
      </c>
      <c r="F1488" s="27">
        <v>5.0081952285558186E-4</v>
      </c>
      <c r="G1488" s="14">
        <v>10.303030303030299</v>
      </c>
      <c r="H1488" s="2">
        <v>0</v>
      </c>
      <c r="I1488" s="27">
        <v>0</v>
      </c>
      <c r="J1488" s="14">
        <v>15.151515</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2649</v>
      </c>
      <c r="F1489" s="27">
        <v>0.12060644691313058</v>
      </c>
      <c r="G1489" s="14">
        <v>203.030303030303</v>
      </c>
      <c r="H1489" s="2">
        <v>2727</v>
      </c>
      <c r="I1489" s="27">
        <v>0.12039203567171428</v>
      </c>
      <c r="J1489" s="14">
        <v>262.42425500000002</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3345</v>
      </c>
      <c r="F1490" s="27">
        <v>0.15229466399562921</v>
      </c>
      <c r="G1490" s="14">
        <v>236.363636363636</v>
      </c>
      <c r="H1490" s="2">
        <v>2761</v>
      </c>
      <c r="I1490" s="27">
        <v>0.12189307315350316</v>
      </c>
      <c r="J1490" s="14">
        <v>233.939392</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16</v>
      </c>
      <c r="F1491" s="27">
        <v>7.2846476051720993E-4</v>
      </c>
      <c r="G1491" s="14">
        <v>17.5757575757575</v>
      </c>
      <c r="H1491" s="2">
        <v>0</v>
      </c>
      <c r="I1491" s="27">
        <v>0</v>
      </c>
      <c r="J1491" s="14">
        <v>15.151515</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3329</v>
      </c>
      <c r="F1492" s="27">
        <v>0.151566199235112</v>
      </c>
      <c r="G1492" s="14">
        <v>232.72727272727201</v>
      </c>
      <c r="H1492" s="2">
        <v>2761</v>
      </c>
      <c r="I1492" s="27">
        <v>0.12189307315350316</v>
      </c>
      <c r="J1492" s="14">
        <v>233.939392</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3701</v>
      </c>
      <c r="F1493" s="27">
        <v>0.16850300491713713</v>
      </c>
      <c r="G1493" s="14">
        <v>177.575757575757</v>
      </c>
      <c r="H1493" s="2">
        <v>4036</v>
      </c>
      <c r="I1493" s="27">
        <v>0.17818197872058628</v>
      </c>
      <c r="J1493" s="14">
        <v>223.636368</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73</v>
      </c>
      <c r="F1494" s="27">
        <v>3.3236204698597707E-3</v>
      </c>
      <c r="G1494" s="14">
        <v>53.939393939393902</v>
      </c>
      <c r="H1494" s="2">
        <v>92</v>
      </c>
      <c r="I1494" s="27">
        <v>4.061630833075802E-3</v>
      </c>
      <c r="J1494" s="14">
        <v>41.818179999999998</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3628</v>
      </c>
      <c r="F1495" s="27">
        <v>0.16517938444727737</v>
      </c>
      <c r="G1495" s="14">
        <v>176.363636363636</v>
      </c>
      <c r="H1495" s="2">
        <v>3944</v>
      </c>
      <c r="I1495" s="27">
        <v>0.17412034788751049</v>
      </c>
      <c r="J1495" s="14">
        <v>218.78787199999999</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872</v>
      </c>
      <c r="F1496" s="27">
        <v>3.9701329448187946E-2</v>
      </c>
      <c r="G1496" s="14">
        <v>99.393939393939405</v>
      </c>
      <c r="H1496" s="2">
        <v>1017</v>
      </c>
      <c r="I1496" s="27">
        <v>4.4898679969979254E-2</v>
      </c>
      <c r="J1496" s="14">
        <v>126.666664</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72</v>
      </c>
      <c r="F1497" s="27">
        <v>3.2780914223274451E-3</v>
      </c>
      <c r="G1497" s="14">
        <v>27.272727272727199</v>
      </c>
      <c r="H1497" s="2">
        <v>71</v>
      </c>
      <c r="I1497" s="27">
        <v>3.1345194472650216E-3</v>
      </c>
      <c r="J1497" s="14">
        <v>41.212119999999999</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800</v>
      </c>
      <c r="F1498" s="27">
        <v>3.6423238025860498E-2</v>
      </c>
      <c r="G1498" s="14">
        <v>99.393939393939405</v>
      </c>
      <c r="H1498" s="2">
        <v>946</v>
      </c>
      <c r="I1498" s="27">
        <v>4.1764160522714228E-2</v>
      </c>
      <c r="J1498" s="14">
        <v>124.848488</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580</v>
      </c>
      <c r="F1499" s="27">
        <v>2.6406847568748861E-2</v>
      </c>
      <c r="G1499" s="14">
        <v>86.060606060606005</v>
      </c>
      <c r="H1499" s="2">
        <v>657</v>
      </c>
      <c r="I1499" s="27">
        <v>2.900534192750872E-2</v>
      </c>
      <c r="J1499" s="14">
        <v>100</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100</v>
      </c>
      <c r="F1500" s="27">
        <v>4.5529047532325622E-3</v>
      </c>
      <c r="G1500" s="14">
        <v>35.151515151515099</v>
      </c>
      <c r="H1500" s="2">
        <v>104</v>
      </c>
      <c r="I1500" s="27">
        <v>4.5914087678248202E-3</v>
      </c>
      <c r="J1500" s="14">
        <v>48.484848</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480</v>
      </c>
      <c r="F1501" s="27">
        <v>2.1853942815516298E-2</v>
      </c>
      <c r="G1501" s="14">
        <v>69.090909090909093</v>
      </c>
      <c r="H1501" s="2">
        <v>553</v>
      </c>
      <c r="I1501" s="27">
        <v>2.44139331596839E-2</v>
      </c>
      <c r="J1501" s="14">
        <v>88.484849999999994</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3" t="s">
        <v>2063</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row>
    <row r="1504" spans="1:31" x14ac:dyDescent="0.3">
      <c r="B1504" t="s">
        <v>188</v>
      </c>
      <c r="C1504" t="s">
        <v>188</v>
      </c>
      <c r="D1504" t="s">
        <v>188</v>
      </c>
      <c r="E1504" s="212" t="s">
        <v>1720</v>
      </c>
      <c r="F1504" s="212"/>
      <c r="G1504" s="212" t="s">
        <v>1721</v>
      </c>
      <c r="H1504" s="212" t="s">
        <v>1720</v>
      </c>
      <c r="I1504" s="212"/>
      <c r="J1504" s="212" t="s">
        <v>1721</v>
      </c>
      <c r="K1504" t="s">
        <v>188</v>
      </c>
      <c r="L1504" t="s">
        <v>188</v>
      </c>
      <c r="M1504" t="s">
        <v>188</v>
      </c>
      <c r="N1504" t="s">
        <v>188</v>
      </c>
      <c r="O1504" s="212" t="s">
        <v>1720</v>
      </c>
      <c r="P1504" s="212"/>
      <c r="Q1504" s="212" t="s">
        <v>1721</v>
      </c>
      <c r="R1504" s="212" t="s">
        <v>1720</v>
      </c>
      <c r="S1504" s="212"/>
      <c r="T1504" s="212" t="s">
        <v>1721</v>
      </c>
      <c r="U1504" t="s">
        <v>188</v>
      </c>
      <c r="V1504" t="s">
        <v>188</v>
      </c>
      <c r="W1504" t="s">
        <v>188</v>
      </c>
      <c r="X1504" t="s">
        <v>188</v>
      </c>
      <c r="Y1504" s="212" t="s">
        <v>1720</v>
      </c>
      <c r="Z1504" s="212"/>
      <c r="AA1504" s="212" t="s">
        <v>1721</v>
      </c>
      <c r="AB1504" s="212" t="s">
        <v>1720</v>
      </c>
      <c r="AC1504" s="212"/>
      <c r="AD1504" s="212" t="s">
        <v>1721</v>
      </c>
      <c r="AE1504" t="s">
        <v>188</v>
      </c>
    </row>
    <row r="1505" spans="1:30" x14ac:dyDescent="0.3">
      <c r="A1505" t="s">
        <v>190</v>
      </c>
      <c r="B1505" t="s">
        <v>188</v>
      </c>
      <c r="C1505" t="s">
        <v>188</v>
      </c>
      <c r="D1505" t="s">
        <v>188</v>
      </c>
      <c r="E1505" s="2">
        <v>16655</v>
      </c>
      <c r="F1505" s="27" t="s">
        <v>188</v>
      </c>
      <c r="G1505" s="14">
        <v>276.969696969697</v>
      </c>
      <c r="H1505" s="2">
        <v>17199</v>
      </c>
      <c r="I1505" s="27" t="s">
        <v>188</v>
      </c>
      <c r="J1505" s="14">
        <v>342.42425500000002</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8157</v>
      </c>
      <c r="F1506" s="27">
        <v>0.48976283398378867</v>
      </c>
      <c r="G1506" s="14">
        <v>299.39393939393898</v>
      </c>
      <c r="H1506" s="2">
        <v>8728</v>
      </c>
      <c r="I1506" s="27">
        <v>0.50747136461422171</v>
      </c>
      <c r="J1506" s="14">
        <v>291.51513699999998</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3124</v>
      </c>
      <c r="F1507" s="27">
        <v>0.18757129990993696</v>
      </c>
      <c r="G1507" s="14">
        <v>220</v>
      </c>
      <c r="H1507" s="2">
        <v>3477</v>
      </c>
      <c r="I1507" s="27">
        <v>0.20216291644863074</v>
      </c>
      <c r="J1507" s="14">
        <v>260.60604899999998</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93</v>
      </c>
      <c r="F1508" s="27">
        <v>5.583908736115281E-3</v>
      </c>
      <c r="G1508" s="14">
        <v>67.878787878787804</v>
      </c>
      <c r="H1508" s="2">
        <v>37</v>
      </c>
      <c r="I1508" s="27">
        <v>2.1512878655735798E-3</v>
      </c>
      <c r="J1508" s="14">
        <v>33.939392099999999</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3031</v>
      </c>
      <c r="F1509" s="27">
        <v>0.18198739117382168</v>
      </c>
      <c r="G1509" s="14">
        <v>212.72727272727201</v>
      </c>
      <c r="H1509" s="2">
        <v>3440</v>
      </c>
      <c r="I1509" s="27">
        <v>0.20001162858305715</v>
      </c>
      <c r="J1509" s="14">
        <v>262.42425500000002</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3970</v>
      </c>
      <c r="F1510" s="27">
        <v>0.23836685679975983</v>
      </c>
      <c r="G1510" s="14">
        <v>241.81818181818099</v>
      </c>
      <c r="H1510" s="2">
        <v>4318</v>
      </c>
      <c r="I1510" s="27">
        <v>0.25106110820396532</v>
      </c>
      <c r="J1510" s="14">
        <v>216.96969999999999</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166</v>
      </c>
      <c r="F1511" s="27">
        <v>9.9669768838186734E-3</v>
      </c>
      <c r="G1511" s="14">
        <v>54.545454545454497</v>
      </c>
      <c r="H1511" s="2">
        <v>84</v>
      </c>
      <c r="I1511" s="27">
        <v>4.884004884004884E-3</v>
      </c>
      <c r="J1511" s="14">
        <v>37.5757561</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3804</v>
      </c>
      <c r="F1512" s="27">
        <v>0.22839987991594116</v>
      </c>
      <c r="G1512" s="14">
        <v>234.54545454545399</v>
      </c>
      <c r="H1512" s="2">
        <v>4234</v>
      </c>
      <c r="I1512" s="27">
        <v>0.24617710331996046</v>
      </c>
      <c r="J1512" s="14">
        <v>216.363632</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644</v>
      </c>
      <c r="F1513" s="27">
        <v>3.8667066946862803E-2</v>
      </c>
      <c r="G1513" s="14">
        <v>66.060606060606005</v>
      </c>
      <c r="H1513" s="2">
        <v>541</v>
      </c>
      <c r="I1513" s="27">
        <v>3.1455317169602884E-2</v>
      </c>
      <c r="J1513" s="14">
        <v>91.515150000000006</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91</v>
      </c>
      <c r="F1514" s="27">
        <v>5.4638246772740918E-3</v>
      </c>
      <c r="G1514" s="14">
        <v>39.393939393939398</v>
      </c>
      <c r="H1514" s="2">
        <v>47</v>
      </c>
      <c r="I1514" s="27">
        <v>2.7327170184313042E-3</v>
      </c>
      <c r="J1514" s="14">
        <v>21.212122000000001</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553</v>
      </c>
      <c r="F1515" s="27">
        <v>3.3203242269588713E-2</v>
      </c>
      <c r="G1515" s="14">
        <v>64.242424242424207</v>
      </c>
      <c r="H1515" s="2">
        <v>494</v>
      </c>
      <c r="I1515" s="27">
        <v>2.872260015117158E-2</v>
      </c>
      <c r="J1515" s="14">
        <v>89.696969999999993</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419</v>
      </c>
      <c r="F1516" s="27">
        <v>2.515761032722906E-2</v>
      </c>
      <c r="G1516" s="14">
        <v>63.636363636363598</v>
      </c>
      <c r="H1516" s="2">
        <v>392</v>
      </c>
      <c r="I1516" s="27">
        <v>2.2792022792022793E-2</v>
      </c>
      <c r="J1516" s="14">
        <v>87.272729999999996</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89</v>
      </c>
      <c r="F1517" s="27">
        <v>5.3437406184329034E-3</v>
      </c>
      <c r="G1517" s="14">
        <v>31.515151515151501</v>
      </c>
      <c r="H1517" s="2">
        <v>65</v>
      </c>
      <c r="I1517" s="27">
        <v>3.779289493575208E-3</v>
      </c>
      <c r="J1517" s="14">
        <v>38.787880000000001</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330</v>
      </c>
      <c r="F1518" s="27">
        <v>1.9813869708796158E-2</v>
      </c>
      <c r="G1518" s="14">
        <v>62.424242424242401</v>
      </c>
      <c r="H1518" s="2">
        <v>327</v>
      </c>
      <c r="I1518" s="27">
        <v>1.9012733298447583E-2</v>
      </c>
      <c r="J1518" s="14">
        <v>77.575760000000002</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8498</v>
      </c>
      <c r="F1519" s="27">
        <v>0.51023716601621139</v>
      </c>
      <c r="G1519" s="14">
        <v>241.21212121212099</v>
      </c>
      <c r="H1519" s="2">
        <v>8471</v>
      </c>
      <c r="I1519" s="27">
        <v>0.49252863538577824</v>
      </c>
      <c r="J1519" s="14">
        <v>298.78787199999999</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3345</v>
      </c>
      <c r="F1520" s="27">
        <v>0.20084058841188832</v>
      </c>
      <c r="G1520" s="14">
        <v>236.363636363636</v>
      </c>
      <c r="H1520" s="2">
        <v>2761</v>
      </c>
      <c r="I1520" s="27">
        <v>0.16053258910401769</v>
      </c>
      <c r="J1520" s="14">
        <v>233.939392</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95</v>
      </c>
      <c r="F1521" s="27">
        <v>5.7039927949564693E-3</v>
      </c>
      <c r="G1521" s="14">
        <v>42.424242424242401</v>
      </c>
      <c r="H1521" s="2">
        <v>32</v>
      </c>
      <c r="I1521" s="27">
        <v>1.8605732891447176E-3</v>
      </c>
      <c r="J1521" s="14">
        <v>18.787877999999999</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3250</v>
      </c>
      <c r="F1522" s="27">
        <v>0.19513659561693186</v>
      </c>
      <c r="G1522" s="14">
        <v>224.24242424242399</v>
      </c>
      <c r="H1522" s="2">
        <v>2729</v>
      </c>
      <c r="I1522" s="27">
        <v>0.15867201581487295</v>
      </c>
      <c r="J1522" s="14">
        <v>230.909088</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3701</v>
      </c>
      <c r="F1523" s="27">
        <v>0.22221555088561992</v>
      </c>
      <c r="G1523" s="14">
        <v>177.575757575757</v>
      </c>
      <c r="H1523" s="2">
        <v>4036</v>
      </c>
      <c r="I1523" s="27">
        <v>0.23466480609337753</v>
      </c>
      <c r="J1523" s="14">
        <v>223.636368</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129</v>
      </c>
      <c r="F1524" s="27">
        <v>7.7454217952566797E-3</v>
      </c>
      <c r="G1524" s="14">
        <v>56.969696969696898</v>
      </c>
      <c r="H1524" s="2">
        <v>201</v>
      </c>
      <c r="I1524" s="27">
        <v>1.1686725972440259E-2</v>
      </c>
      <c r="J1524" s="14">
        <v>75.757576</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3572</v>
      </c>
      <c r="F1525" s="27">
        <v>0.21447012909036325</v>
      </c>
      <c r="G1525" s="14">
        <v>178.78787878787799</v>
      </c>
      <c r="H1525" s="2">
        <v>3835</v>
      </c>
      <c r="I1525" s="27">
        <v>0.22297808012093726</v>
      </c>
      <c r="J1525" s="14">
        <v>216.363632</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872</v>
      </c>
      <c r="F1526" s="27">
        <v>5.2356649654758329E-2</v>
      </c>
      <c r="G1526" s="14">
        <v>99.393939393939405</v>
      </c>
      <c r="H1526" s="2">
        <v>1017</v>
      </c>
      <c r="I1526" s="27">
        <v>5.9131344845630561E-2</v>
      </c>
      <c r="J1526" s="14">
        <v>126.666664</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96</v>
      </c>
      <c r="F1527" s="27">
        <v>5.7640348243770644E-3</v>
      </c>
      <c r="G1527" s="14">
        <v>30.303030303030301</v>
      </c>
      <c r="H1527" s="2">
        <v>183</v>
      </c>
      <c r="I1527" s="27">
        <v>1.0640153497296355E-2</v>
      </c>
      <c r="J1527" s="14">
        <v>65.454544100000007</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776</v>
      </c>
      <c r="F1528" s="27">
        <v>4.6592614830381268E-2</v>
      </c>
      <c r="G1528" s="14">
        <v>98.787878787878796</v>
      </c>
      <c r="H1528" s="2">
        <v>834</v>
      </c>
      <c r="I1528" s="27">
        <v>4.8491191348334205E-2</v>
      </c>
      <c r="J1528" s="14">
        <v>109.090912</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580</v>
      </c>
      <c r="F1529" s="27">
        <v>3.4824377063944763E-2</v>
      </c>
      <c r="G1529" s="14">
        <v>86.060606060606005</v>
      </c>
      <c r="H1529" s="2">
        <v>657</v>
      </c>
      <c r="I1529" s="27">
        <v>3.8199895342752484E-2</v>
      </c>
      <c r="J1529" s="14">
        <v>100</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177</v>
      </c>
      <c r="F1530" s="27">
        <v>1.0627439207445211E-2</v>
      </c>
      <c r="G1530" s="14">
        <v>48.484848484848399</v>
      </c>
      <c r="H1530" s="2">
        <v>150</v>
      </c>
      <c r="I1530" s="27">
        <v>8.7214372928658638E-3</v>
      </c>
      <c r="J1530" s="14">
        <v>65.454544100000007</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403</v>
      </c>
      <c r="F1531" s="27">
        <v>2.419693785649955E-2</v>
      </c>
      <c r="G1531" s="14">
        <v>60.606060606060602</v>
      </c>
      <c r="H1531" s="2">
        <v>507</v>
      </c>
      <c r="I1531" s="27">
        <v>2.9478458049886622E-2</v>
      </c>
      <c r="J1531" s="14">
        <v>80.606063800000001</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3" t="s">
        <v>2066</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row>
    <row r="1534" spans="1:31" x14ac:dyDescent="0.3">
      <c r="B1534" t="s">
        <v>188</v>
      </c>
      <c r="C1534" t="s">
        <v>188</v>
      </c>
      <c r="D1534" t="s">
        <v>188</v>
      </c>
      <c r="E1534" s="212" t="s">
        <v>1720</v>
      </c>
      <c r="F1534" s="212"/>
      <c r="G1534" s="212" t="s">
        <v>1721</v>
      </c>
      <c r="H1534" s="212" t="s">
        <v>1720</v>
      </c>
      <c r="I1534" s="212"/>
      <c r="J1534" s="212" t="s">
        <v>1721</v>
      </c>
      <c r="K1534" t="s">
        <v>188</v>
      </c>
      <c r="L1534" t="s">
        <v>188</v>
      </c>
      <c r="M1534" t="s">
        <v>188</v>
      </c>
      <c r="N1534" t="s">
        <v>188</v>
      </c>
      <c r="O1534" s="212" t="s">
        <v>1720</v>
      </c>
      <c r="P1534" s="212"/>
      <c r="Q1534" s="212" t="s">
        <v>1721</v>
      </c>
      <c r="R1534" s="212" t="s">
        <v>1720</v>
      </c>
      <c r="S1534" s="212"/>
      <c r="T1534" s="212" t="s">
        <v>1721</v>
      </c>
      <c r="U1534" t="s">
        <v>188</v>
      </c>
      <c r="V1534" t="s">
        <v>188</v>
      </c>
      <c r="W1534" t="s">
        <v>188</v>
      </c>
      <c r="X1534" t="s">
        <v>188</v>
      </c>
      <c r="Y1534" s="212" t="s">
        <v>1720</v>
      </c>
      <c r="Z1534" s="212"/>
      <c r="AA1534" s="212" t="s">
        <v>1721</v>
      </c>
      <c r="AB1534" s="212" t="s">
        <v>1720</v>
      </c>
      <c r="AC1534" s="212"/>
      <c r="AD1534" s="212" t="s">
        <v>1721</v>
      </c>
      <c r="AE1534" t="s">
        <v>188</v>
      </c>
    </row>
    <row r="1535" spans="1:31" x14ac:dyDescent="0.3">
      <c r="A1535" t="s">
        <v>190</v>
      </c>
      <c r="B1535" t="s">
        <v>188</v>
      </c>
      <c r="C1535" t="s">
        <v>188</v>
      </c>
      <c r="D1535" t="s">
        <v>188</v>
      </c>
      <c r="E1535" s="2">
        <v>23871</v>
      </c>
      <c r="F1535" s="27" t="s">
        <v>188</v>
      </c>
      <c r="G1535" s="14">
        <v>58.181818181818201</v>
      </c>
      <c r="H1535" s="2">
        <v>24289</v>
      </c>
      <c r="I1535" s="27" t="s">
        <v>188</v>
      </c>
      <c r="J1535" s="14">
        <v>56.363636</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7216</v>
      </c>
      <c r="F1536" s="27">
        <v>0.30229148338988732</v>
      </c>
      <c r="G1536" s="14">
        <v>264.24242424242402</v>
      </c>
      <c r="H1536" s="2">
        <v>7090</v>
      </c>
      <c r="I1536" s="27">
        <v>0.29190168388982668</v>
      </c>
      <c r="J1536" s="14">
        <v>343.03030000000001</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83</v>
      </c>
      <c r="F1537" s="27">
        <v>3.4770223283482051E-3</v>
      </c>
      <c r="G1537" s="14">
        <v>41.212121212121197</v>
      </c>
      <c r="H1537" s="2">
        <v>143</v>
      </c>
      <c r="I1537" s="27">
        <v>5.8874387582856435E-3</v>
      </c>
      <c r="J1537" s="14">
        <v>67.878784199999998</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20</v>
      </c>
      <c r="F1538" s="27">
        <v>8.3783670562607353E-4</v>
      </c>
      <c r="G1538" s="14">
        <v>13.3333333333333</v>
      </c>
      <c r="H1538" s="2">
        <v>144</v>
      </c>
      <c r="I1538" s="27">
        <v>5.9286096586932359E-3</v>
      </c>
      <c r="J1538" s="14">
        <v>93.939390000000003</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7113</v>
      </c>
      <c r="F1539" s="27">
        <v>0.29797662435591304</v>
      </c>
      <c r="G1539" s="14">
        <v>255.15151515151501</v>
      </c>
      <c r="H1539" s="2">
        <v>6803</v>
      </c>
      <c r="I1539" s="27">
        <v>0.28008563547284782</v>
      </c>
      <c r="J1539" s="14">
        <v>339.39395100000002</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14140</v>
      </c>
      <c r="F1540" s="27">
        <v>0.592350550877634</v>
      </c>
      <c r="G1540" s="14">
        <v>295.75757575757501</v>
      </c>
      <c r="H1540" s="2">
        <v>14592</v>
      </c>
      <c r="I1540" s="27">
        <v>0.60076577874758119</v>
      </c>
      <c r="J1540" s="14">
        <v>342.42425500000002</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751</v>
      </c>
      <c r="F1541" s="27">
        <v>3.1460768296259059E-2</v>
      </c>
      <c r="G1541" s="14">
        <v>120</v>
      </c>
      <c r="H1541" s="2">
        <v>780</v>
      </c>
      <c r="I1541" s="27">
        <v>3.2113302317921692E-2</v>
      </c>
      <c r="J1541" s="14">
        <v>150.909088</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613</v>
      </c>
      <c r="F1542" s="27">
        <v>2.5679695027439151E-2</v>
      </c>
      <c r="G1542" s="14">
        <v>116.363636363636</v>
      </c>
      <c r="H1542" s="2">
        <v>574</v>
      </c>
      <c r="I1542" s="27">
        <v>2.3632096833957759E-2</v>
      </c>
      <c r="J1542" s="14">
        <v>138.18182400000001</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12776</v>
      </c>
      <c r="F1543" s="27">
        <v>0.53521008755393573</v>
      </c>
      <c r="G1543" s="14">
        <v>272.12121212121201</v>
      </c>
      <c r="H1543" s="2">
        <v>13238</v>
      </c>
      <c r="I1543" s="27">
        <v>0.54502037959570171</v>
      </c>
      <c r="J1543" s="14">
        <v>421.21212800000001</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2515</v>
      </c>
      <c r="F1544" s="27">
        <v>0.10535796573247874</v>
      </c>
      <c r="G1544" s="14">
        <v>165.45454545454501</v>
      </c>
      <c r="H1544" s="2">
        <v>2607</v>
      </c>
      <c r="I1544" s="27">
        <v>0.10733253736259211</v>
      </c>
      <c r="J1544" s="14">
        <v>215.75756799999999</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449</v>
      </c>
      <c r="F1545" s="27">
        <v>1.8809434041305348E-2</v>
      </c>
      <c r="G1545" s="14">
        <v>81.818181818181799</v>
      </c>
      <c r="H1545" s="2">
        <v>438</v>
      </c>
      <c r="I1545" s="27">
        <v>1.8032854378525257E-2</v>
      </c>
      <c r="J1545" s="14">
        <v>100</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509</v>
      </c>
      <c r="F1546" s="27">
        <v>2.132294415818357E-2</v>
      </c>
      <c r="G1546" s="14">
        <v>88.484848484848399</v>
      </c>
      <c r="H1546" s="2">
        <v>680</v>
      </c>
      <c r="I1546" s="27">
        <v>2.7996212277162501E-2</v>
      </c>
      <c r="J1546" s="14">
        <v>110.303032</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1557</v>
      </c>
      <c r="F1547" s="27">
        <v>6.522558753298982E-2</v>
      </c>
      <c r="G1547" s="14">
        <v>121.212121212121</v>
      </c>
      <c r="H1547" s="2">
        <v>1489</v>
      </c>
      <c r="I1547" s="27">
        <v>6.130347070690436E-2</v>
      </c>
      <c r="J1547" s="14">
        <v>188.484848</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3" t="s">
        <v>2072</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row>
    <row r="1550" spans="1:31" x14ac:dyDescent="0.3">
      <c r="B1550" t="s">
        <v>188</v>
      </c>
      <c r="C1550" t="s">
        <v>188</v>
      </c>
      <c r="D1550" t="s">
        <v>188</v>
      </c>
      <c r="E1550" s="212" t="s">
        <v>1720</v>
      </c>
      <c r="F1550" s="212"/>
      <c r="G1550" s="212" t="s">
        <v>1721</v>
      </c>
      <c r="H1550" s="212" t="s">
        <v>1720</v>
      </c>
      <c r="I1550" s="212"/>
      <c r="J1550" s="212" t="s">
        <v>1721</v>
      </c>
      <c r="K1550" t="s">
        <v>188</v>
      </c>
      <c r="L1550" t="s">
        <v>188</v>
      </c>
      <c r="M1550" t="s">
        <v>188</v>
      </c>
      <c r="N1550" t="s">
        <v>188</v>
      </c>
      <c r="O1550" s="212" t="s">
        <v>1720</v>
      </c>
      <c r="P1550" s="212"/>
      <c r="Q1550" s="212" t="s">
        <v>1721</v>
      </c>
      <c r="R1550" s="212" t="s">
        <v>1720</v>
      </c>
      <c r="S1550" s="212"/>
      <c r="T1550" s="212" t="s">
        <v>1721</v>
      </c>
      <c r="U1550" t="s">
        <v>188</v>
      </c>
      <c r="V1550" t="s">
        <v>188</v>
      </c>
      <c r="W1550" t="s">
        <v>188</v>
      </c>
      <c r="X1550" t="s">
        <v>188</v>
      </c>
      <c r="Y1550" s="212" t="s">
        <v>1720</v>
      </c>
      <c r="Z1550" s="212"/>
      <c r="AA1550" s="212" t="s">
        <v>1721</v>
      </c>
      <c r="AB1550" s="212" t="s">
        <v>1720</v>
      </c>
      <c r="AC1550" s="212"/>
      <c r="AD1550" s="212" t="s">
        <v>1721</v>
      </c>
      <c r="AE1550" t="s">
        <v>188</v>
      </c>
    </row>
    <row r="1551" spans="1:31" x14ac:dyDescent="0.3">
      <c r="A1551" t="s">
        <v>190</v>
      </c>
      <c r="B1551" t="s">
        <v>188</v>
      </c>
      <c r="C1551" t="s">
        <v>188</v>
      </c>
      <c r="D1551" t="s">
        <v>188</v>
      </c>
      <c r="E1551" s="2">
        <v>6658</v>
      </c>
      <c r="F1551" s="27" t="s">
        <v>188</v>
      </c>
      <c r="G1551" s="14">
        <v>129.69696969696901</v>
      </c>
      <c r="H1551" s="2">
        <v>7225</v>
      </c>
      <c r="I1551" s="27" t="s">
        <v>188</v>
      </c>
      <c r="J1551" s="14">
        <v>275.75756799999999</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3863</v>
      </c>
      <c r="F1552" s="27">
        <v>0.58020426554520876</v>
      </c>
      <c r="G1552" s="14">
        <v>197.575757575757</v>
      </c>
      <c r="H1552" s="2">
        <v>3970</v>
      </c>
      <c r="I1552" s="27">
        <v>0.54948096885813147</v>
      </c>
      <c r="J1552" s="14">
        <v>326.06060000000002</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13.3333333333333</v>
      </c>
      <c r="H1553" s="2">
        <v>44</v>
      </c>
      <c r="I1553" s="27">
        <v>6.0899653979238754E-3</v>
      </c>
      <c r="J1553" s="14">
        <v>26.060606</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144</v>
      </c>
      <c r="F1554" s="27">
        <v>2.1628116551516974E-2</v>
      </c>
      <c r="G1554" s="14">
        <v>49.090909090909101</v>
      </c>
      <c r="H1554" s="2">
        <v>106</v>
      </c>
      <c r="I1554" s="27">
        <v>1.467128027681661E-2</v>
      </c>
      <c r="J1554" s="14">
        <v>46.060607900000001</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676</v>
      </c>
      <c r="F1555" s="27">
        <v>0.10153199158906578</v>
      </c>
      <c r="G1555" s="14">
        <v>95.151515151515099</v>
      </c>
      <c r="H1555" s="2">
        <v>668</v>
      </c>
      <c r="I1555" s="27">
        <v>9.2456747404844289E-2</v>
      </c>
      <c r="J1555" s="14">
        <v>124.848488</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1020</v>
      </c>
      <c r="F1556" s="27">
        <v>0.15319915890657856</v>
      </c>
      <c r="G1556" s="14">
        <v>115.151515151515</v>
      </c>
      <c r="H1556" s="2">
        <v>604</v>
      </c>
      <c r="I1556" s="27">
        <v>8.3598615916955013E-2</v>
      </c>
      <c r="J1556" s="14">
        <v>103.63636</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294</v>
      </c>
      <c r="F1557" s="27">
        <v>4.4157404626013814E-2</v>
      </c>
      <c r="G1557" s="14">
        <v>65.454545454545396</v>
      </c>
      <c r="H1557" s="2">
        <v>501</v>
      </c>
      <c r="I1557" s="27">
        <v>6.934256055363322E-2</v>
      </c>
      <c r="J1557" s="14">
        <v>123.63636</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754</v>
      </c>
      <c r="F1558" s="27">
        <v>0.11324722138780415</v>
      </c>
      <c r="G1558" s="14">
        <v>112.72727272727199</v>
      </c>
      <c r="H1558" s="2">
        <v>621</v>
      </c>
      <c r="I1558" s="27">
        <v>8.5951557093425612E-2</v>
      </c>
      <c r="J1558" s="14">
        <v>108.484848</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256</v>
      </c>
      <c r="F1559" s="27">
        <v>3.8449984980474618E-2</v>
      </c>
      <c r="G1559" s="14">
        <v>60</v>
      </c>
      <c r="H1559" s="2">
        <v>321</v>
      </c>
      <c r="I1559" s="27">
        <v>4.4429065743944639E-2</v>
      </c>
      <c r="J1559" s="14">
        <v>103.63636</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285</v>
      </c>
      <c r="F1560" s="27">
        <v>4.2805647341544011E-2</v>
      </c>
      <c r="G1560" s="14">
        <v>53.3333333333333</v>
      </c>
      <c r="H1560" s="2">
        <v>557</v>
      </c>
      <c r="I1560" s="27">
        <v>7.7093425605536336E-2</v>
      </c>
      <c r="J1560" s="14">
        <v>109.090912</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223</v>
      </c>
      <c r="F1561" s="27">
        <v>3.3493541604085311E-2</v>
      </c>
      <c r="G1561" s="14">
        <v>69.696969696969703</v>
      </c>
      <c r="H1561" s="2">
        <v>295</v>
      </c>
      <c r="I1561" s="27">
        <v>4.083044982698962E-2</v>
      </c>
      <c r="J1561" s="14">
        <v>132.72728000000001</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211</v>
      </c>
      <c r="F1562" s="27">
        <v>3.1691198558125563E-2</v>
      </c>
      <c r="G1562" s="14">
        <v>50.303030303030297</v>
      </c>
      <c r="H1562" s="2">
        <v>253</v>
      </c>
      <c r="I1562" s="27">
        <v>3.5017301038062283E-2</v>
      </c>
      <c r="J1562" s="14">
        <v>66.060609999999997</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2795</v>
      </c>
      <c r="F1563" s="27">
        <v>0.41979573445479124</v>
      </c>
      <c r="G1563" s="14">
        <v>169.09090909090901</v>
      </c>
      <c r="H1563" s="2">
        <v>3255</v>
      </c>
      <c r="I1563" s="27">
        <v>0.45051903114186853</v>
      </c>
      <c r="J1563" s="14">
        <v>292.121216</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0</v>
      </c>
      <c r="F1564" s="27">
        <v>0</v>
      </c>
      <c r="G1564" s="14">
        <v>13.3333333333333</v>
      </c>
      <c r="H1564" s="2">
        <v>67</v>
      </c>
      <c r="I1564" s="27">
        <v>9.2733564013840822E-3</v>
      </c>
      <c r="J1564" s="14">
        <v>46.060607900000001</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78</v>
      </c>
      <c r="F1565" s="27">
        <v>1.1715229798738359E-2</v>
      </c>
      <c r="G1565" s="14">
        <v>50.909090909090899</v>
      </c>
      <c r="H1565" s="2">
        <v>266</v>
      </c>
      <c r="I1565" s="27">
        <v>3.6816608996539796E-2</v>
      </c>
      <c r="J1565" s="14">
        <v>165.454544</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449</v>
      </c>
      <c r="F1566" s="27">
        <v>6.7437668969660552E-2</v>
      </c>
      <c r="G1566" s="14">
        <v>95.151515151515099</v>
      </c>
      <c r="H1566" s="2">
        <v>421</v>
      </c>
      <c r="I1566" s="27">
        <v>5.8269896193771625E-2</v>
      </c>
      <c r="J1566" s="14">
        <v>105.454544</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311</v>
      </c>
      <c r="F1567" s="27">
        <v>4.671072394112346E-2</v>
      </c>
      <c r="G1567" s="14">
        <v>64.242424242424207</v>
      </c>
      <c r="H1567" s="2">
        <v>416</v>
      </c>
      <c r="I1567" s="27">
        <v>5.7577854671280279E-2</v>
      </c>
      <c r="J1567" s="14">
        <v>93.939390000000003</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306</v>
      </c>
      <c r="F1568" s="27">
        <v>4.5959747671973562E-2</v>
      </c>
      <c r="G1568" s="14">
        <v>75.151515151515099</v>
      </c>
      <c r="H1568" s="2">
        <v>399</v>
      </c>
      <c r="I1568" s="27">
        <v>5.5224913494809687E-2</v>
      </c>
      <c r="J1568" s="14">
        <v>86.060609999999997</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383</v>
      </c>
      <c r="F1569" s="27">
        <v>5.7524782216881946E-2</v>
      </c>
      <c r="G1569" s="14">
        <v>91.515151515151501</v>
      </c>
      <c r="H1569" s="2">
        <v>671</v>
      </c>
      <c r="I1569" s="27">
        <v>9.2871972318339102E-2</v>
      </c>
      <c r="J1569" s="14">
        <v>143.636368</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152</v>
      </c>
      <c r="F1570" s="27">
        <v>2.2829678582156804E-2</v>
      </c>
      <c r="G1570" s="14">
        <v>40.606060606060602</v>
      </c>
      <c r="H1570" s="2">
        <v>116</v>
      </c>
      <c r="I1570" s="27">
        <v>1.6055363321799309E-2</v>
      </c>
      <c r="J1570" s="14">
        <v>50.303031900000001</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505</v>
      </c>
      <c r="F1571" s="27">
        <v>7.5848603184139385E-2</v>
      </c>
      <c r="G1571" s="14">
        <v>105.454545454545</v>
      </c>
      <c r="H1571" s="2">
        <v>320</v>
      </c>
      <c r="I1571" s="27">
        <v>4.4290657439446365E-2</v>
      </c>
      <c r="J1571" s="14">
        <v>99.393936199999999</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180</v>
      </c>
      <c r="F1572" s="27">
        <v>2.7035145689396214E-2</v>
      </c>
      <c r="G1572" s="14">
        <v>52.727272727272698</v>
      </c>
      <c r="H1572" s="2">
        <v>320</v>
      </c>
      <c r="I1572" s="27">
        <v>4.4290657439446365E-2</v>
      </c>
      <c r="J1572" s="14">
        <v>149.69697600000001</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431</v>
      </c>
      <c r="F1573" s="27">
        <v>6.4734154400720931E-2</v>
      </c>
      <c r="G1573" s="14">
        <v>84.848484848484802</v>
      </c>
      <c r="H1573" s="2">
        <v>259</v>
      </c>
      <c r="I1573" s="27">
        <v>3.5847750865051903E-2</v>
      </c>
      <c r="J1573" s="14">
        <v>98.181816100000006</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18"/>
      <c r="G1574" s="14"/>
      <c r="H1574" s="2"/>
      <c r="I1574" s="218"/>
      <c r="J1574" s="14"/>
      <c r="O1574" s="2"/>
      <c r="P1574" s="218"/>
      <c r="Q1574" s="14"/>
      <c r="R1574" s="2"/>
      <c r="S1574" s="218"/>
      <c r="T1574" s="14"/>
      <c r="Y1574" s="2"/>
      <c r="Z1574" s="218"/>
      <c r="AA1574" s="14"/>
      <c r="AB1574" s="2"/>
      <c r="AC1574" s="218"/>
      <c r="AD1574" s="14"/>
    </row>
    <row r="1575" spans="1:31" ht="14.4" customHeight="1" x14ac:dyDescent="0.3">
      <c r="A1575" s="213" t="s">
        <v>2083</v>
      </c>
      <c r="B1575" s="213"/>
      <c r="C1575" s="213"/>
      <c r="D1575" s="213"/>
      <c r="E1575" s="213"/>
      <c r="F1575" s="213"/>
      <c r="G1575" s="213"/>
      <c r="H1575" s="213"/>
      <c r="I1575" s="213"/>
      <c r="J1575" s="213"/>
      <c r="K1575" s="213"/>
      <c r="L1575" s="213"/>
      <c r="M1575" s="213"/>
      <c r="N1575" s="213"/>
      <c r="O1575" s="213"/>
      <c r="P1575" s="213"/>
      <c r="Q1575" s="213"/>
      <c r="R1575" s="213"/>
      <c r="S1575" s="213"/>
      <c r="T1575" s="213"/>
      <c r="U1575" s="213"/>
      <c r="V1575" s="213"/>
      <c r="W1575" s="213"/>
      <c r="X1575" s="213"/>
      <c r="Y1575" s="213"/>
      <c r="Z1575" s="213"/>
      <c r="AA1575" s="213"/>
      <c r="AB1575" s="213"/>
      <c r="AC1575" s="213"/>
      <c r="AD1575" s="213"/>
      <c r="AE1575" s="213"/>
    </row>
    <row r="1576" spans="1:31" x14ac:dyDescent="0.3">
      <c r="A1576" s="202"/>
      <c r="B1576" s="203" t="s">
        <v>188</v>
      </c>
      <c r="C1576" s="203" t="s">
        <v>188</v>
      </c>
      <c r="D1576" s="203" t="s">
        <v>188</v>
      </c>
      <c r="E1576" s="203" t="s">
        <v>188</v>
      </c>
      <c r="F1576" s="203" t="s">
        <v>188</v>
      </c>
      <c r="G1576" s="203" t="s">
        <v>188</v>
      </c>
      <c r="H1576" s="214" t="s">
        <v>1720</v>
      </c>
      <c r="I1576" s="215"/>
      <c r="J1576" s="215" t="s">
        <v>1721</v>
      </c>
      <c r="K1576" s="203" t="s">
        <v>188</v>
      </c>
      <c r="L1576" s="203" t="s">
        <v>188</v>
      </c>
      <c r="M1576" s="203" t="s">
        <v>188</v>
      </c>
      <c r="N1576" s="203" t="s">
        <v>188</v>
      </c>
      <c r="O1576" s="203" t="s">
        <v>188</v>
      </c>
      <c r="P1576" s="203" t="s">
        <v>188</v>
      </c>
      <c r="Q1576" s="203" t="s">
        <v>188</v>
      </c>
      <c r="R1576" s="214" t="s">
        <v>1720</v>
      </c>
      <c r="S1576" s="215"/>
      <c r="T1576" s="215" t="s">
        <v>1721</v>
      </c>
      <c r="U1576" s="203" t="s">
        <v>188</v>
      </c>
      <c r="V1576" s="203" t="s">
        <v>188</v>
      </c>
      <c r="W1576" s="203" t="s">
        <v>188</v>
      </c>
      <c r="X1576" s="203" t="s">
        <v>188</v>
      </c>
      <c r="Y1576" s="203" t="s">
        <v>188</v>
      </c>
      <c r="Z1576" s="203" t="s">
        <v>188</v>
      </c>
      <c r="AA1576" s="203" t="s">
        <v>188</v>
      </c>
      <c r="AB1576" s="214" t="s">
        <v>1720</v>
      </c>
      <c r="AC1576" s="215"/>
      <c r="AD1576" s="215" t="s">
        <v>1721</v>
      </c>
      <c r="AE1576" s="204" t="s">
        <v>188</v>
      </c>
    </row>
    <row r="1577" spans="1:31" x14ac:dyDescent="0.3">
      <c r="A1577" s="205" t="s">
        <v>196</v>
      </c>
      <c r="B1577" s="199" t="s">
        <v>188</v>
      </c>
      <c r="C1577" s="199" t="s">
        <v>188</v>
      </c>
      <c r="D1577" s="199" t="s">
        <v>188</v>
      </c>
      <c r="E1577" s="199" t="s">
        <v>188</v>
      </c>
      <c r="F1577" s="199" t="s">
        <v>188</v>
      </c>
      <c r="G1577" s="199" t="s">
        <v>188</v>
      </c>
      <c r="H1577" s="200">
        <v>7225</v>
      </c>
      <c r="I1577" s="199" t="s">
        <v>188</v>
      </c>
      <c r="J1577" s="199">
        <v>275.75756799999999</v>
      </c>
      <c r="K1577" s="199"/>
      <c r="L1577" s="199" t="s">
        <v>188</v>
      </c>
      <c r="M1577" s="199" t="s">
        <v>188</v>
      </c>
      <c r="N1577" s="199" t="s">
        <v>188</v>
      </c>
      <c r="O1577" s="199" t="s">
        <v>188</v>
      </c>
      <c r="P1577" s="199" t="s">
        <v>188</v>
      </c>
      <c r="Q1577" s="199" t="s">
        <v>188</v>
      </c>
      <c r="R1577" s="200">
        <v>310097</v>
      </c>
      <c r="S1577" s="199" t="s">
        <v>188</v>
      </c>
      <c r="T1577" s="199">
        <v>749.7</v>
      </c>
      <c r="U1577" s="199"/>
      <c r="V1577" s="199" t="s">
        <v>188</v>
      </c>
      <c r="W1577" s="199" t="s">
        <v>188</v>
      </c>
      <c r="X1577" s="199" t="s">
        <v>188</v>
      </c>
      <c r="Y1577" s="199" t="s">
        <v>188</v>
      </c>
      <c r="Z1577" s="199" t="s">
        <v>188</v>
      </c>
      <c r="AA1577" s="199" t="s">
        <v>188</v>
      </c>
      <c r="AB1577" s="200">
        <v>13103114</v>
      </c>
      <c r="AC1577" s="199" t="s">
        <v>188</v>
      </c>
      <c r="AD1577" s="201">
        <v>11237.58</v>
      </c>
      <c r="AE1577" s="206"/>
    </row>
    <row r="1578" spans="1:31" x14ac:dyDescent="0.3">
      <c r="A1578" s="205" t="s">
        <v>2084</v>
      </c>
      <c r="B1578" s="199" t="s">
        <v>188</v>
      </c>
      <c r="C1578" s="199" t="s">
        <v>188</v>
      </c>
      <c r="D1578" s="199" t="s">
        <v>188</v>
      </c>
      <c r="E1578" s="199" t="s">
        <v>188</v>
      </c>
      <c r="F1578" s="199" t="s">
        <v>188</v>
      </c>
      <c r="G1578" s="199" t="s">
        <v>188</v>
      </c>
      <c r="H1578" s="200">
        <v>3246</v>
      </c>
      <c r="I1578" s="300">
        <v>0.44927335640138411</v>
      </c>
      <c r="J1578" s="199">
        <v>213.939392</v>
      </c>
      <c r="K1578" s="199"/>
      <c r="L1578" s="199" t="s">
        <v>188</v>
      </c>
      <c r="M1578" s="199" t="s">
        <v>188</v>
      </c>
      <c r="N1578" s="199" t="s">
        <v>188</v>
      </c>
      <c r="O1578" s="199" t="s">
        <v>188</v>
      </c>
      <c r="P1578" s="199" t="s">
        <v>188</v>
      </c>
      <c r="Q1578" s="199" t="s">
        <v>188</v>
      </c>
      <c r="R1578" s="200">
        <v>146731</v>
      </c>
      <c r="S1578" s="300">
        <v>0.47299999999999998</v>
      </c>
      <c r="T1578" s="201">
        <v>1281.21</v>
      </c>
      <c r="U1578" s="199"/>
      <c r="V1578" s="199" t="s">
        <v>188</v>
      </c>
      <c r="W1578" s="199" t="s">
        <v>188</v>
      </c>
      <c r="X1578" s="199" t="s">
        <v>188</v>
      </c>
      <c r="Y1578" s="199" t="s">
        <v>188</v>
      </c>
      <c r="Z1578" s="199" t="s">
        <v>188</v>
      </c>
      <c r="AA1578" s="199" t="s">
        <v>188</v>
      </c>
      <c r="AB1578" s="200">
        <v>6510580</v>
      </c>
      <c r="AC1578" s="300">
        <v>0.497</v>
      </c>
      <c r="AD1578" s="201">
        <v>17161.21</v>
      </c>
      <c r="AE1578" s="206"/>
    </row>
    <row r="1579" spans="1:31" x14ac:dyDescent="0.3">
      <c r="A1579" s="205" t="s">
        <v>2085</v>
      </c>
      <c r="B1579" s="199" t="s">
        <v>188</v>
      </c>
      <c r="C1579" s="199" t="s">
        <v>188</v>
      </c>
      <c r="D1579" s="199" t="s">
        <v>188</v>
      </c>
      <c r="E1579" s="199" t="s">
        <v>188</v>
      </c>
      <c r="F1579" s="199" t="s">
        <v>188</v>
      </c>
      <c r="G1579" s="199" t="s">
        <v>188</v>
      </c>
      <c r="H1579" s="200">
        <v>1616</v>
      </c>
      <c r="I1579" s="300">
        <v>0.22366782006920416</v>
      </c>
      <c r="J1579" s="199">
        <v>155.75756799999999</v>
      </c>
      <c r="K1579" s="199"/>
      <c r="L1579" s="199" t="s">
        <v>188</v>
      </c>
      <c r="M1579" s="199" t="s">
        <v>188</v>
      </c>
      <c r="N1579" s="199" t="s">
        <v>188</v>
      </c>
      <c r="O1579" s="199" t="s">
        <v>188</v>
      </c>
      <c r="P1579" s="199" t="s">
        <v>188</v>
      </c>
      <c r="Q1579" s="199" t="s">
        <v>188</v>
      </c>
      <c r="R1579" s="200">
        <v>68384</v>
      </c>
      <c r="S1579" s="300">
        <v>0.221</v>
      </c>
      <c r="T1579" s="201">
        <v>1008.48</v>
      </c>
      <c r="U1579" s="199"/>
      <c r="V1579" s="199" t="s">
        <v>188</v>
      </c>
      <c r="W1579" s="199" t="s">
        <v>188</v>
      </c>
      <c r="X1579" s="199" t="s">
        <v>188</v>
      </c>
      <c r="Y1579" s="199" t="s">
        <v>188</v>
      </c>
      <c r="Z1579" s="199" t="s">
        <v>188</v>
      </c>
      <c r="AA1579" s="199" t="s">
        <v>188</v>
      </c>
      <c r="AB1579" s="200">
        <v>2784123</v>
      </c>
      <c r="AC1579" s="300">
        <v>0.21199999999999999</v>
      </c>
      <c r="AD1579" s="201">
        <v>12146.67</v>
      </c>
      <c r="AE1579" s="206"/>
    </row>
    <row r="1580" spans="1:31" x14ac:dyDescent="0.3">
      <c r="A1580" s="205" t="s">
        <v>2086</v>
      </c>
      <c r="B1580" s="199" t="s">
        <v>188</v>
      </c>
      <c r="C1580" s="199" t="s">
        <v>188</v>
      </c>
      <c r="D1580" s="199" t="s">
        <v>188</v>
      </c>
      <c r="E1580" s="199" t="s">
        <v>188</v>
      </c>
      <c r="F1580" s="199" t="s">
        <v>188</v>
      </c>
      <c r="G1580" s="199" t="s">
        <v>188</v>
      </c>
      <c r="H1580" s="200">
        <v>1630</v>
      </c>
      <c r="I1580" s="300">
        <v>0.22560553633217992</v>
      </c>
      <c r="J1580" s="199">
        <v>186.060608</v>
      </c>
      <c r="K1580" s="199"/>
      <c r="L1580" s="199" t="s">
        <v>188</v>
      </c>
      <c r="M1580" s="199" t="s">
        <v>188</v>
      </c>
      <c r="N1580" s="199" t="s">
        <v>188</v>
      </c>
      <c r="O1580" s="199" t="s">
        <v>188</v>
      </c>
      <c r="P1580" s="199" t="s">
        <v>188</v>
      </c>
      <c r="Q1580" s="199" t="s">
        <v>188</v>
      </c>
      <c r="R1580" s="200">
        <v>78347</v>
      </c>
      <c r="S1580" s="300">
        <v>0.253</v>
      </c>
      <c r="T1580" s="199">
        <v>961.21</v>
      </c>
      <c r="U1580" s="199"/>
      <c r="V1580" s="199" t="s">
        <v>188</v>
      </c>
      <c r="W1580" s="199" t="s">
        <v>188</v>
      </c>
      <c r="X1580" s="199" t="s">
        <v>188</v>
      </c>
      <c r="Y1580" s="199" t="s">
        <v>188</v>
      </c>
      <c r="Z1580" s="199" t="s">
        <v>188</v>
      </c>
      <c r="AA1580" s="199" t="s">
        <v>188</v>
      </c>
      <c r="AB1580" s="200">
        <v>3726457</v>
      </c>
      <c r="AC1580" s="300">
        <v>0.28399999999999997</v>
      </c>
      <c r="AD1580" s="201">
        <v>8318.18</v>
      </c>
      <c r="AE1580" s="206"/>
    </row>
    <row r="1581" spans="1:31" x14ac:dyDescent="0.3">
      <c r="A1581" s="205" t="s">
        <v>2087</v>
      </c>
      <c r="B1581" s="199" t="s">
        <v>188</v>
      </c>
      <c r="C1581" s="199" t="s">
        <v>188</v>
      </c>
      <c r="D1581" s="199" t="s">
        <v>188</v>
      </c>
      <c r="E1581" s="199" t="s">
        <v>188</v>
      </c>
      <c r="F1581" s="199" t="s">
        <v>188</v>
      </c>
      <c r="G1581" s="199" t="s">
        <v>188</v>
      </c>
      <c r="H1581" s="200">
        <v>647</v>
      </c>
      <c r="I1581" s="300">
        <v>8.9550173010380624E-2</v>
      </c>
      <c r="J1581" s="199">
        <v>130.30302399999999</v>
      </c>
      <c r="K1581" s="199"/>
      <c r="L1581" s="199" t="s">
        <v>188</v>
      </c>
      <c r="M1581" s="199" t="s">
        <v>188</v>
      </c>
      <c r="N1581" s="199" t="s">
        <v>188</v>
      </c>
      <c r="O1581" s="199" t="s">
        <v>188</v>
      </c>
      <c r="P1581" s="199" t="s">
        <v>188</v>
      </c>
      <c r="Q1581" s="199" t="s">
        <v>188</v>
      </c>
      <c r="R1581" s="200">
        <v>25602</v>
      </c>
      <c r="S1581" s="300">
        <v>8.3000000000000004E-2</v>
      </c>
      <c r="T1581" s="199">
        <v>675.15</v>
      </c>
      <c r="U1581" s="199"/>
      <c r="V1581" s="199" t="s">
        <v>188</v>
      </c>
      <c r="W1581" s="199" t="s">
        <v>188</v>
      </c>
      <c r="X1581" s="199" t="s">
        <v>188</v>
      </c>
      <c r="Y1581" s="199" t="s">
        <v>188</v>
      </c>
      <c r="Z1581" s="199" t="s">
        <v>188</v>
      </c>
      <c r="AA1581" s="199" t="s">
        <v>188</v>
      </c>
      <c r="AB1581" s="200">
        <v>896192</v>
      </c>
      <c r="AC1581" s="300">
        <v>6.8000000000000005E-2</v>
      </c>
      <c r="AD1581" s="201">
        <v>4660</v>
      </c>
      <c r="AE1581" s="206"/>
    </row>
    <row r="1582" spans="1:31" x14ac:dyDescent="0.3">
      <c r="A1582" s="205" t="s">
        <v>2085</v>
      </c>
      <c r="B1582" s="199" t="s">
        <v>188</v>
      </c>
      <c r="C1582" s="199" t="s">
        <v>188</v>
      </c>
      <c r="D1582" s="199" t="s">
        <v>188</v>
      </c>
      <c r="E1582" s="199" t="s">
        <v>188</v>
      </c>
      <c r="F1582" s="199" t="s">
        <v>188</v>
      </c>
      <c r="G1582" s="199" t="s">
        <v>188</v>
      </c>
      <c r="H1582" s="200">
        <v>294</v>
      </c>
      <c r="I1582" s="300">
        <v>4.0692041522491347E-2</v>
      </c>
      <c r="J1582" s="199">
        <v>61.212119999999999</v>
      </c>
      <c r="K1582" s="199"/>
      <c r="L1582" s="199" t="s">
        <v>188</v>
      </c>
      <c r="M1582" s="199" t="s">
        <v>188</v>
      </c>
      <c r="N1582" s="199" t="s">
        <v>188</v>
      </c>
      <c r="O1582" s="199" t="s">
        <v>188</v>
      </c>
      <c r="P1582" s="199" t="s">
        <v>188</v>
      </c>
      <c r="Q1582" s="199" t="s">
        <v>188</v>
      </c>
      <c r="R1582" s="200">
        <v>13801</v>
      </c>
      <c r="S1582" s="300">
        <v>4.4999999999999998E-2</v>
      </c>
      <c r="T1582" s="199">
        <v>533.33000000000004</v>
      </c>
      <c r="U1582" s="199"/>
      <c r="V1582" s="199" t="s">
        <v>188</v>
      </c>
      <c r="W1582" s="199" t="s">
        <v>188</v>
      </c>
      <c r="X1582" s="199" t="s">
        <v>188</v>
      </c>
      <c r="Y1582" s="199" t="s">
        <v>188</v>
      </c>
      <c r="Z1582" s="199" t="s">
        <v>188</v>
      </c>
      <c r="AA1582" s="199" t="s">
        <v>188</v>
      </c>
      <c r="AB1582" s="200">
        <v>327712</v>
      </c>
      <c r="AC1582" s="300">
        <v>2.5000000000000001E-2</v>
      </c>
      <c r="AD1582" s="201">
        <v>2955.76</v>
      </c>
      <c r="AE1582" s="206"/>
    </row>
    <row r="1583" spans="1:31" x14ac:dyDescent="0.3">
      <c r="A1583" s="205" t="s">
        <v>2086</v>
      </c>
      <c r="B1583" s="199" t="s">
        <v>188</v>
      </c>
      <c r="C1583" s="199" t="s">
        <v>188</v>
      </c>
      <c r="D1583" s="199" t="s">
        <v>188</v>
      </c>
      <c r="E1583" s="199" t="s">
        <v>188</v>
      </c>
      <c r="F1583" s="199" t="s">
        <v>188</v>
      </c>
      <c r="G1583" s="199" t="s">
        <v>188</v>
      </c>
      <c r="H1583" s="200">
        <v>353</v>
      </c>
      <c r="I1583" s="300">
        <v>4.8858131487889277E-2</v>
      </c>
      <c r="J1583" s="199">
        <v>113.939392</v>
      </c>
      <c r="K1583" s="199"/>
      <c r="L1583" s="199" t="s">
        <v>188</v>
      </c>
      <c r="M1583" s="199" t="s">
        <v>188</v>
      </c>
      <c r="N1583" s="199" t="s">
        <v>188</v>
      </c>
      <c r="O1583" s="199" t="s">
        <v>188</v>
      </c>
      <c r="P1583" s="199" t="s">
        <v>188</v>
      </c>
      <c r="Q1583" s="199" t="s">
        <v>188</v>
      </c>
      <c r="R1583" s="200">
        <v>11801</v>
      </c>
      <c r="S1583" s="300">
        <v>3.7999999999999999E-2</v>
      </c>
      <c r="T1583" s="199">
        <v>500.61</v>
      </c>
      <c r="U1583" s="199"/>
      <c r="V1583" s="199" t="s">
        <v>188</v>
      </c>
      <c r="W1583" s="199" t="s">
        <v>188</v>
      </c>
      <c r="X1583" s="199" t="s">
        <v>188</v>
      </c>
      <c r="Y1583" s="199" t="s">
        <v>188</v>
      </c>
      <c r="Z1583" s="199" t="s">
        <v>188</v>
      </c>
      <c r="AA1583" s="199" t="s">
        <v>188</v>
      </c>
      <c r="AB1583" s="200">
        <v>568480</v>
      </c>
      <c r="AC1583" s="300">
        <v>4.2999999999999997E-2</v>
      </c>
      <c r="AD1583" s="201">
        <v>3708.48</v>
      </c>
      <c r="AE1583" s="206"/>
    </row>
    <row r="1584" spans="1:31" x14ac:dyDescent="0.3">
      <c r="A1584" s="205" t="s">
        <v>2088</v>
      </c>
      <c r="B1584" s="199" t="s">
        <v>188</v>
      </c>
      <c r="C1584" s="199" t="s">
        <v>188</v>
      </c>
      <c r="D1584" s="199" t="s">
        <v>188</v>
      </c>
      <c r="E1584" s="199" t="s">
        <v>188</v>
      </c>
      <c r="F1584" s="199" t="s">
        <v>188</v>
      </c>
      <c r="G1584" s="199" t="s">
        <v>188</v>
      </c>
      <c r="H1584" s="200">
        <v>1810</v>
      </c>
      <c r="I1584" s="300">
        <v>0.25051903114186852</v>
      </c>
      <c r="J1584" s="199">
        <v>227.878784</v>
      </c>
      <c r="K1584" s="199"/>
      <c r="L1584" s="199" t="s">
        <v>188</v>
      </c>
      <c r="M1584" s="199" t="s">
        <v>188</v>
      </c>
      <c r="N1584" s="199" t="s">
        <v>188</v>
      </c>
      <c r="O1584" s="199" t="s">
        <v>188</v>
      </c>
      <c r="P1584" s="199" t="s">
        <v>188</v>
      </c>
      <c r="Q1584" s="199" t="s">
        <v>188</v>
      </c>
      <c r="R1584" s="200">
        <v>85092</v>
      </c>
      <c r="S1584" s="300">
        <v>0.27400000000000002</v>
      </c>
      <c r="T1584" s="201">
        <v>1078.79</v>
      </c>
      <c r="U1584" s="199"/>
      <c r="V1584" s="199" t="s">
        <v>188</v>
      </c>
      <c r="W1584" s="199" t="s">
        <v>188</v>
      </c>
      <c r="X1584" s="199" t="s">
        <v>188</v>
      </c>
      <c r="Y1584" s="199" t="s">
        <v>188</v>
      </c>
      <c r="Z1584" s="199" t="s">
        <v>188</v>
      </c>
      <c r="AA1584" s="199" t="s">
        <v>188</v>
      </c>
      <c r="AB1584" s="200">
        <v>3430426</v>
      </c>
      <c r="AC1584" s="300">
        <v>0.26200000000000001</v>
      </c>
      <c r="AD1584" s="201">
        <v>6859.39</v>
      </c>
      <c r="AE1584" s="206"/>
    </row>
    <row r="1585" spans="1:31" x14ac:dyDescent="0.3">
      <c r="A1585" s="205" t="s">
        <v>1321</v>
      </c>
      <c r="B1585" s="199" t="s">
        <v>188</v>
      </c>
      <c r="C1585" s="199" t="s">
        <v>188</v>
      </c>
      <c r="D1585" s="199" t="s">
        <v>188</v>
      </c>
      <c r="E1585" s="199" t="s">
        <v>188</v>
      </c>
      <c r="F1585" s="199" t="s">
        <v>188</v>
      </c>
      <c r="G1585" s="199" t="s">
        <v>188</v>
      </c>
      <c r="H1585" s="200">
        <v>890</v>
      </c>
      <c r="I1585" s="300">
        <v>0.12318339100346021</v>
      </c>
      <c r="J1585" s="199">
        <v>162.42424</v>
      </c>
      <c r="K1585" s="199"/>
      <c r="L1585" s="199" t="s">
        <v>188</v>
      </c>
      <c r="M1585" s="199" t="s">
        <v>188</v>
      </c>
      <c r="N1585" s="199" t="s">
        <v>188</v>
      </c>
      <c r="O1585" s="199" t="s">
        <v>188</v>
      </c>
      <c r="P1585" s="199" t="s">
        <v>188</v>
      </c>
      <c r="Q1585" s="199" t="s">
        <v>188</v>
      </c>
      <c r="R1585" s="200">
        <v>37584</v>
      </c>
      <c r="S1585" s="300">
        <v>0.121</v>
      </c>
      <c r="T1585" s="199">
        <v>820</v>
      </c>
      <c r="U1585" s="199"/>
      <c r="V1585" s="199" t="s">
        <v>188</v>
      </c>
      <c r="W1585" s="199" t="s">
        <v>188</v>
      </c>
      <c r="X1585" s="199" t="s">
        <v>188</v>
      </c>
      <c r="Y1585" s="199" t="s">
        <v>188</v>
      </c>
      <c r="Z1585" s="199" t="s">
        <v>188</v>
      </c>
      <c r="AA1585" s="199" t="s">
        <v>188</v>
      </c>
      <c r="AB1585" s="200">
        <v>1722600</v>
      </c>
      <c r="AC1585" s="300">
        <v>0.13100000000000001</v>
      </c>
      <c r="AD1585" s="201">
        <v>5187.2700000000004</v>
      </c>
      <c r="AE1585" s="206"/>
    </row>
    <row r="1586" spans="1:31" x14ac:dyDescent="0.3">
      <c r="A1586" s="205" t="s">
        <v>2085</v>
      </c>
      <c r="B1586" s="199" t="s">
        <v>188</v>
      </c>
      <c r="C1586" s="199" t="s">
        <v>188</v>
      </c>
      <c r="D1586" s="199" t="s">
        <v>188</v>
      </c>
      <c r="E1586" s="199" t="s">
        <v>188</v>
      </c>
      <c r="F1586" s="199" t="s">
        <v>188</v>
      </c>
      <c r="G1586" s="199" t="s">
        <v>188</v>
      </c>
      <c r="H1586" s="200">
        <v>442</v>
      </c>
      <c r="I1586" s="300">
        <v>6.1176470588235297E-2</v>
      </c>
      <c r="J1586" s="199">
        <v>95.757576</v>
      </c>
      <c r="K1586" s="199"/>
      <c r="L1586" s="199" t="s">
        <v>188</v>
      </c>
      <c r="M1586" s="199" t="s">
        <v>188</v>
      </c>
      <c r="N1586" s="199" t="s">
        <v>188</v>
      </c>
      <c r="O1586" s="199" t="s">
        <v>188</v>
      </c>
      <c r="P1586" s="199" t="s">
        <v>188</v>
      </c>
      <c r="Q1586" s="199" t="s">
        <v>188</v>
      </c>
      <c r="R1586" s="200">
        <v>22501</v>
      </c>
      <c r="S1586" s="300">
        <v>7.2999999999999995E-2</v>
      </c>
      <c r="T1586" s="199">
        <v>651.52</v>
      </c>
      <c r="U1586" s="199"/>
      <c r="V1586" s="199" t="s">
        <v>188</v>
      </c>
      <c r="W1586" s="199" t="s">
        <v>188</v>
      </c>
      <c r="X1586" s="199" t="s">
        <v>188</v>
      </c>
      <c r="Y1586" s="199" t="s">
        <v>188</v>
      </c>
      <c r="Z1586" s="199" t="s">
        <v>188</v>
      </c>
      <c r="AA1586" s="199" t="s">
        <v>188</v>
      </c>
      <c r="AB1586" s="200">
        <v>615734</v>
      </c>
      <c r="AC1586" s="300">
        <v>4.7E-2</v>
      </c>
      <c r="AD1586" s="201">
        <v>3340.61</v>
      </c>
      <c r="AE1586" s="206"/>
    </row>
    <row r="1587" spans="1:31" x14ac:dyDescent="0.3">
      <c r="A1587" s="205" t="s">
        <v>2089</v>
      </c>
      <c r="B1587" s="199" t="s">
        <v>188</v>
      </c>
      <c r="C1587" s="199" t="s">
        <v>188</v>
      </c>
      <c r="D1587" s="199" t="s">
        <v>188</v>
      </c>
      <c r="E1587" s="199" t="s">
        <v>188</v>
      </c>
      <c r="F1587" s="199" t="s">
        <v>188</v>
      </c>
      <c r="G1587" s="199" t="s">
        <v>188</v>
      </c>
      <c r="H1587" s="200">
        <v>471</v>
      </c>
      <c r="I1587" s="300">
        <v>6.5190311418685115E-2</v>
      </c>
      <c r="J1587" s="199">
        <v>133.33332799999999</v>
      </c>
      <c r="K1587" s="199"/>
      <c r="L1587" s="199" t="s">
        <v>188</v>
      </c>
      <c r="M1587" s="199" t="s">
        <v>188</v>
      </c>
      <c r="N1587" s="199" t="s">
        <v>188</v>
      </c>
      <c r="O1587" s="199" t="s">
        <v>188</v>
      </c>
      <c r="P1587" s="199" t="s">
        <v>188</v>
      </c>
      <c r="Q1587" s="199" t="s">
        <v>188</v>
      </c>
      <c r="R1587" s="200">
        <v>21549</v>
      </c>
      <c r="S1587" s="300">
        <v>6.9000000000000006E-2</v>
      </c>
      <c r="T1587" s="199">
        <v>654.54999999999995</v>
      </c>
      <c r="U1587" s="199"/>
      <c r="V1587" s="199" t="s">
        <v>188</v>
      </c>
      <c r="W1587" s="199" t="s">
        <v>188</v>
      </c>
      <c r="X1587" s="199" t="s">
        <v>188</v>
      </c>
      <c r="Y1587" s="199" t="s">
        <v>188</v>
      </c>
      <c r="Z1587" s="199" t="s">
        <v>188</v>
      </c>
      <c r="AA1587" s="199" t="s">
        <v>188</v>
      </c>
      <c r="AB1587" s="200">
        <v>858959</v>
      </c>
      <c r="AC1587" s="300">
        <v>6.6000000000000003E-2</v>
      </c>
      <c r="AD1587" s="201">
        <v>4071.52</v>
      </c>
      <c r="AE1587" s="206"/>
    </row>
    <row r="1588" spans="1:31" x14ac:dyDescent="0.3">
      <c r="A1588" s="205" t="s">
        <v>1323</v>
      </c>
      <c r="B1588" s="199" t="s">
        <v>188</v>
      </c>
      <c r="C1588" s="199" t="s">
        <v>188</v>
      </c>
      <c r="D1588" s="199" t="s">
        <v>188</v>
      </c>
      <c r="E1588" s="199" t="s">
        <v>188</v>
      </c>
      <c r="F1588" s="199" t="s">
        <v>188</v>
      </c>
      <c r="G1588" s="199" t="s">
        <v>188</v>
      </c>
      <c r="H1588" s="200">
        <v>7</v>
      </c>
      <c r="I1588" s="300">
        <v>9.6885813148788922E-4</v>
      </c>
      <c r="J1588" s="199">
        <v>6.6666665099999998</v>
      </c>
      <c r="K1588" s="199"/>
      <c r="L1588" s="199" t="s">
        <v>188</v>
      </c>
      <c r="M1588" s="199" t="s">
        <v>188</v>
      </c>
      <c r="N1588" s="199" t="s">
        <v>188</v>
      </c>
      <c r="O1588" s="199" t="s">
        <v>188</v>
      </c>
      <c r="P1588" s="199" t="s">
        <v>188</v>
      </c>
      <c r="Q1588" s="199" t="s">
        <v>188</v>
      </c>
      <c r="R1588" s="200">
        <v>3458</v>
      </c>
      <c r="S1588" s="300">
        <v>1.0999999999999999E-2</v>
      </c>
      <c r="T1588" s="199">
        <v>205.45</v>
      </c>
      <c r="U1588" s="199"/>
      <c r="V1588" s="199" t="s">
        <v>188</v>
      </c>
      <c r="W1588" s="199" t="s">
        <v>188</v>
      </c>
      <c r="X1588" s="199" t="s">
        <v>188</v>
      </c>
      <c r="Y1588" s="199" t="s">
        <v>188</v>
      </c>
      <c r="Z1588" s="199" t="s">
        <v>188</v>
      </c>
      <c r="AA1588" s="199" t="s">
        <v>188</v>
      </c>
      <c r="AB1588" s="200">
        <v>233133</v>
      </c>
      <c r="AC1588" s="300">
        <v>1.7999999999999999E-2</v>
      </c>
      <c r="AD1588" s="201">
        <v>2655.15</v>
      </c>
      <c r="AE1588" s="206"/>
    </row>
    <row r="1589" spans="1:31" x14ac:dyDescent="0.3">
      <c r="A1589" s="205" t="s">
        <v>2090</v>
      </c>
      <c r="B1589" s="199" t="s">
        <v>188</v>
      </c>
      <c r="C1589" s="199" t="s">
        <v>188</v>
      </c>
      <c r="D1589" s="199" t="s">
        <v>188</v>
      </c>
      <c r="E1589" s="199" t="s">
        <v>188</v>
      </c>
      <c r="F1589" s="199" t="s">
        <v>188</v>
      </c>
      <c r="G1589" s="199" t="s">
        <v>188</v>
      </c>
      <c r="H1589" s="200">
        <v>1522</v>
      </c>
      <c r="I1589" s="300">
        <v>0.21065743944636678</v>
      </c>
      <c r="J1589" s="199">
        <v>256.96969999999999</v>
      </c>
      <c r="K1589" s="199"/>
      <c r="L1589" s="199" t="s">
        <v>188</v>
      </c>
      <c r="M1589" s="199" t="s">
        <v>188</v>
      </c>
      <c r="N1589" s="199" t="s">
        <v>188</v>
      </c>
      <c r="O1589" s="199" t="s">
        <v>188</v>
      </c>
      <c r="P1589" s="199" t="s">
        <v>188</v>
      </c>
      <c r="Q1589" s="199" t="s">
        <v>188</v>
      </c>
      <c r="R1589" s="200">
        <v>52672</v>
      </c>
      <c r="S1589" s="300">
        <v>0.17</v>
      </c>
      <c r="T1589" s="201">
        <v>1006.67</v>
      </c>
      <c r="U1589" s="199"/>
      <c r="V1589" s="199" t="s">
        <v>188</v>
      </c>
      <c r="W1589" s="199" t="s">
        <v>188</v>
      </c>
      <c r="X1589" s="199" t="s">
        <v>188</v>
      </c>
      <c r="Y1589" s="199" t="s">
        <v>188</v>
      </c>
      <c r="Z1589" s="199" t="s">
        <v>188</v>
      </c>
      <c r="AA1589" s="199" t="s">
        <v>188</v>
      </c>
      <c r="AB1589" s="200">
        <v>2265916</v>
      </c>
      <c r="AC1589" s="300">
        <v>0.17299999999999999</v>
      </c>
      <c r="AD1589" s="201">
        <v>7329.09</v>
      </c>
      <c r="AE1589" s="206"/>
    </row>
    <row r="1590" spans="1:31" x14ac:dyDescent="0.3">
      <c r="A1590" s="205" t="s">
        <v>1321</v>
      </c>
      <c r="B1590" s="199" t="s">
        <v>188</v>
      </c>
      <c r="C1590" s="199" t="s">
        <v>188</v>
      </c>
      <c r="D1590" s="199" t="s">
        <v>188</v>
      </c>
      <c r="E1590" s="199" t="s">
        <v>188</v>
      </c>
      <c r="F1590" s="199" t="s">
        <v>188</v>
      </c>
      <c r="G1590" s="199" t="s">
        <v>188</v>
      </c>
      <c r="H1590" s="200">
        <v>706</v>
      </c>
      <c r="I1590" s="300">
        <v>9.7716262975778553E-2</v>
      </c>
      <c r="J1590" s="199">
        <v>175.15152</v>
      </c>
      <c r="K1590" s="199"/>
      <c r="L1590" s="199" t="s">
        <v>188</v>
      </c>
      <c r="M1590" s="199" t="s">
        <v>188</v>
      </c>
      <c r="N1590" s="199" t="s">
        <v>188</v>
      </c>
      <c r="O1590" s="199" t="s">
        <v>188</v>
      </c>
      <c r="P1590" s="199" t="s">
        <v>188</v>
      </c>
      <c r="Q1590" s="199" t="s">
        <v>188</v>
      </c>
      <c r="R1590" s="200">
        <v>31187</v>
      </c>
      <c r="S1590" s="300">
        <v>0.10100000000000001</v>
      </c>
      <c r="T1590" s="199">
        <v>778.18</v>
      </c>
      <c r="U1590" s="199"/>
      <c r="V1590" s="199" t="s">
        <v>188</v>
      </c>
      <c r="W1590" s="199" t="s">
        <v>188</v>
      </c>
      <c r="X1590" s="199" t="s">
        <v>188</v>
      </c>
      <c r="Y1590" s="199" t="s">
        <v>188</v>
      </c>
      <c r="Z1590" s="199" t="s">
        <v>188</v>
      </c>
      <c r="AA1590" s="199" t="s">
        <v>188</v>
      </c>
      <c r="AB1590" s="200">
        <v>1392219</v>
      </c>
      <c r="AC1590" s="300">
        <v>0.106</v>
      </c>
      <c r="AD1590" s="201">
        <v>4585.45</v>
      </c>
      <c r="AE1590" s="206"/>
    </row>
    <row r="1591" spans="1:31" x14ac:dyDescent="0.3">
      <c r="A1591" s="205" t="s">
        <v>2085</v>
      </c>
      <c r="B1591" s="199" t="s">
        <v>188</v>
      </c>
      <c r="C1591" s="199" t="s">
        <v>188</v>
      </c>
      <c r="D1591" s="199" t="s">
        <v>188</v>
      </c>
      <c r="E1591" s="199" t="s">
        <v>188</v>
      </c>
      <c r="F1591" s="199" t="s">
        <v>188</v>
      </c>
      <c r="G1591" s="199" t="s">
        <v>188</v>
      </c>
      <c r="H1591" s="200">
        <v>141</v>
      </c>
      <c r="I1591" s="300">
        <v>1.9515570934256054E-2</v>
      </c>
      <c r="J1591" s="199">
        <v>62.4242439</v>
      </c>
      <c r="K1591" s="199"/>
      <c r="L1591" s="199" t="s">
        <v>188</v>
      </c>
      <c r="M1591" s="199" t="s">
        <v>188</v>
      </c>
      <c r="N1591" s="199" t="s">
        <v>188</v>
      </c>
      <c r="O1591" s="199" t="s">
        <v>188</v>
      </c>
      <c r="P1591" s="199" t="s">
        <v>188</v>
      </c>
      <c r="Q1591" s="199" t="s">
        <v>188</v>
      </c>
      <c r="R1591" s="200">
        <v>5073</v>
      </c>
      <c r="S1591" s="300">
        <v>1.6E-2</v>
      </c>
      <c r="T1591" s="199">
        <v>356.36</v>
      </c>
      <c r="U1591" s="199"/>
      <c r="V1591" s="199" t="s">
        <v>188</v>
      </c>
      <c r="W1591" s="199" t="s">
        <v>188</v>
      </c>
      <c r="X1591" s="199" t="s">
        <v>188</v>
      </c>
      <c r="Y1591" s="199" t="s">
        <v>188</v>
      </c>
      <c r="Z1591" s="199" t="s">
        <v>188</v>
      </c>
      <c r="AA1591" s="199" t="s">
        <v>188</v>
      </c>
      <c r="AB1591" s="200">
        <v>170832</v>
      </c>
      <c r="AC1591" s="300">
        <v>1.2999999999999999E-2</v>
      </c>
      <c r="AD1591" s="201">
        <v>2200</v>
      </c>
      <c r="AE1591" s="206"/>
    </row>
    <row r="1592" spans="1:31" x14ac:dyDescent="0.3">
      <c r="A1592" s="205" t="s">
        <v>2089</v>
      </c>
      <c r="B1592" s="199" t="s">
        <v>188</v>
      </c>
      <c r="C1592" s="199" t="s">
        <v>188</v>
      </c>
      <c r="D1592" s="199" t="s">
        <v>188</v>
      </c>
      <c r="E1592" s="199" t="s">
        <v>188</v>
      </c>
      <c r="F1592" s="199" t="s">
        <v>188</v>
      </c>
      <c r="G1592" s="199" t="s">
        <v>188</v>
      </c>
      <c r="H1592" s="200">
        <v>640</v>
      </c>
      <c r="I1592" s="300">
        <v>8.8581314878892731E-2</v>
      </c>
      <c r="J1592" s="199">
        <v>188.484848</v>
      </c>
      <c r="K1592" s="199"/>
      <c r="L1592" s="199" t="s">
        <v>188</v>
      </c>
      <c r="M1592" s="199" t="s">
        <v>188</v>
      </c>
      <c r="N1592" s="199" t="s">
        <v>188</v>
      </c>
      <c r="O1592" s="199" t="s">
        <v>188</v>
      </c>
      <c r="P1592" s="199" t="s">
        <v>188</v>
      </c>
      <c r="Q1592" s="199" t="s">
        <v>188</v>
      </c>
      <c r="R1592" s="200">
        <v>11547</v>
      </c>
      <c r="S1592" s="300">
        <v>3.6999999999999998E-2</v>
      </c>
      <c r="T1592" s="199">
        <v>590.29999999999995</v>
      </c>
      <c r="U1592" s="199"/>
      <c r="V1592" s="199" t="s">
        <v>188</v>
      </c>
      <c r="W1592" s="199" t="s">
        <v>188</v>
      </c>
      <c r="X1592" s="199" t="s">
        <v>188</v>
      </c>
      <c r="Y1592" s="199" t="s">
        <v>188</v>
      </c>
      <c r="Z1592" s="199" t="s">
        <v>188</v>
      </c>
      <c r="AA1592" s="199" t="s">
        <v>188</v>
      </c>
      <c r="AB1592" s="200">
        <v>414759</v>
      </c>
      <c r="AC1592" s="300">
        <v>3.2000000000000001E-2</v>
      </c>
      <c r="AD1592" s="201">
        <v>3192.73</v>
      </c>
      <c r="AE1592" s="206"/>
    </row>
    <row r="1593" spans="1:31" x14ac:dyDescent="0.3">
      <c r="A1593" s="207" t="s">
        <v>1323</v>
      </c>
      <c r="B1593" s="208" t="s">
        <v>188</v>
      </c>
      <c r="C1593" s="208" t="s">
        <v>188</v>
      </c>
      <c r="D1593" s="208" t="s">
        <v>188</v>
      </c>
      <c r="E1593" s="208" t="s">
        <v>188</v>
      </c>
      <c r="F1593" s="208" t="s">
        <v>188</v>
      </c>
      <c r="G1593" s="208" t="s">
        <v>188</v>
      </c>
      <c r="H1593" s="209">
        <v>35</v>
      </c>
      <c r="I1593" s="301">
        <v>4.844290657439446E-3</v>
      </c>
      <c r="J1593" s="208">
        <v>22.424242</v>
      </c>
      <c r="K1593" s="208"/>
      <c r="L1593" s="208" t="s">
        <v>188</v>
      </c>
      <c r="M1593" s="208" t="s">
        <v>188</v>
      </c>
      <c r="N1593" s="208" t="s">
        <v>188</v>
      </c>
      <c r="O1593" s="208" t="s">
        <v>188</v>
      </c>
      <c r="P1593" s="208" t="s">
        <v>188</v>
      </c>
      <c r="Q1593" s="208" t="s">
        <v>188</v>
      </c>
      <c r="R1593" s="209">
        <v>4865</v>
      </c>
      <c r="S1593" s="301">
        <v>1.6E-2</v>
      </c>
      <c r="T1593" s="208">
        <v>378.79</v>
      </c>
      <c r="U1593" s="208"/>
      <c r="V1593" s="208" t="s">
        <v>188</v>
      </c>
      <c r="W1593" s="208" t="s">
        <v>188</v>
      </c>
      <c r="X1593" s="208" t="s">
        <v>188</v>
      </c>
      <c r="Y1593" s="208" t="s">
        <v>188</v>
      </c>
      <c r="Z1593" s="208" t="s">
        <v>188</v>
      </c>
      <c r="AA1593" s="208" t="s">
        <v>188</v>
      </c>
      <c r="AB1593" s="209">
        <v>288106</v>
      </c>
      <c r="AC1593" s="301">
        <v>2.1999999999999999E-2</v>
      </c>
      <c r="AD1593" s="210">
        <v>3481.21</v>
      </c>
      <c r="AE1593" s="211"/>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9"/>
      <c r="B1" s="365" t="s">
        <v>1717</v>
      </c>
      <c r="C1" s="365"/>
      <c r="D1" s="365"/>
      <c r="E1" s="365"/>
      <c r="F1" s="365"/>
      <c r="G1" s="365"/>
      <c r="H1" s="344"/>
      <c r="I1" s="344"/>
      <c r="J1" s="344"/>
      <c r="K1" s="344"/>
      <c r="L1" s="219"/>
      <c r="M1" s="219"/>
      <c r="N1" s="219"/>
      <c r="O1" s="219"/>
      <c r="P1" s="219"/>
      <c r="Q1" s="219"/>
      <c r="R1" s="219"/>
      <c r="S1" s="219"/>
      <c r="T1" s="219"/>
      <c r="U1" s="219"/>
      <c r="V1" s="219"/>
      <c r="W1" s="219"/>
      <c r="X1" s="219"/>
      <c r="Y1" s="219"/>
      <c r="Z1" s="219"/>
      <c r="AA1" s="219"/>
      <c r="AB1" s="219"/>
      <c r="AC1" s="219"/>
      <c r="AD1" s="219"/>
      <c r="AE1" s="219"/>
    </row>
    <row r="2" spans="1:31" ht="40.5" customHeight="1" x14ac:dyDescent="0.3">
      <c r="A2" s="219" t="s">
        <v>188</v>
      </c>
      <c r="B2" s="367" t="str">
        <f>Population!B3</f>
        <v>City of Selma</v>
      </c>
      <c r="C2" s="367"/>
      <c r="D2" s="367"/>
      <c r="E2" s="367"/>
      <c r="F2" s="367"/>
      <c r="G2" s="367"/>
      <c r="H2" s="367"/>
      <c r="I2" s="367"/>
      <c r="J2" s="367"/>
      <c r="K2" s="367"/>
      <c r="L2" s="367" t="str">
        <f>Population!B4</f>
        <v>Fresno County</v>
      </c>
      <c r="M2" s="367"/>
      <c r="N2" s="367"/>
      <c r="O2" s="367"/>
      <c r="P2" s="367"/>
      <c r="Q2" s="367"/>
      <c r="R2" s="367"/>
      <c r="S2" s="367"/>
      <c r="T2" s="367"/>
      <c r="U2" s="367"/>
      <c r="V2" s="367" t="s">
        <v>189</v>
      </c>
      <c r="W2" s="367"/>
      <c r="X2" s="367"/>
      <c r="Y2" s="367"/>
      <c r="Z2" s="367"/>
      <c r="AA2" s="367"/>
      <c r="AB2" s="367"/>
      <c r="AC2" s="367"/>
      <c r="AD2" s="367"/>
      <c r="AE2" s="367"/>
    </row>
    <row r="3" spans="1:31" ht="34.5" customHeight="1" x14ac:dyDescent="0.3">
      <c r="A3" s="219"/>
      <c r="B3" s="367">
        <v>2010</v>
      </c>
      <c r="C3" s="367"/>
      <c r="D3" s="367"/>
      <c r="E3" s="367">
        <v>2015</v>
      </c>
      <c r="F3" s="367"/>
      <c r="G3" s="367"/>
      <c r="H3" s="367">
        <v>2020</v>
      </c>
      <c r="I3" s="367"/>
      <c r="J3" s="367"/>
      <c r="K3" s="197" t="s">
        <v>1718</v>
      </c>
      <c r="L3" s="367">
        <v>2010</v>
      </c>
      <c r="M3" s="367"/>
      <c r="N3" s="367"/>
      <c r="O3" s="367">
        <v>2015</v>
      </c>
      <c r="P3" s="367"/>
      <c r="Q3" s="367"/>
      <c r="R3" s="367">
        <v>2020</v>
      </c>
      <c r="S3" s="367"/>
      <c r="T3" s="367"/>
      <c r="U3" s="197" t="s">
        <v>1718</v>
      </c>
      <c r="V3" s="367">
        <v>2010</v>
      </c>
      <c r="W3" s="367"/>
      <c r="X3" s="367"/>
      <c r="Y3" s="367">
        <v>2015</v>
      </c>
      <c r="Z3" s="367"/>
      <c r="AA3" s="367"/>
      <c r="AB3" s="367">
        <v>2020</v>
      </c>
      <c r="AC3" s="367"/>
      <c r="AD3" s="367"/>
      <c r="AE3" s="197" t="s">
        <v>1718</v>
      </c>
    </row>
    <row r="4" spans="1:31" x14ac:dyDescent="0.3">
      <c r="A4" s="366" t="s">
        <v>2091</v>
      </c>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row>
    <row r="5" spans="1:31" x14ac:dyDescent="0.3">
      <c r="A5" s="231" t="s">
        <v>2573</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row>
    <row r="6" spans="1:31" x14ac:dyDescent="0.3">
      <c r="A6" s="219" t="s">
        <v>2092</v>
      </c>
      <c r="B6" s="220">
        <v>44778</v>
      </c>
      <c r="C6" s="219" t="s">
        <v>188</v>
      </c>
      <c r="D6" s="219" t="s">
        <v>188</v>
      </c>
      <c r="E6" s="220">
        <v>42948</v>
      </c>
      <c r="F6" s="219" t="s">
        <v>188</v>
      </c>
      <c r="G6" s="219" t="s">
        <v>188</v>
      </c>
      <c r="H6" s="220">
        <v>42059</v>
      </c>
      <c r="I6" s="219" t="s">
        <v>188</v>
      </c>
      <c r="J6" s="219" t="s">
        <v>188</v>
      </c>
      <c r="K6" s="221">
        <v>-6.0721783018446558E-2</v>
      </c>
      <c r="L6" s="220">
        <v>46430</v>
      </c>
      <c r="M6" s="219" t="s">
        <v>188</v>
      </c>
      <c r="N6" s="219" t="s">
        <v>188</v>
      </c>
      <c r="O6" s="220">
        <v>45233</v>
      </c>
      <c r="P6" s="219" t="s">
        <v>188</v>
      </c>
      <c r="Q6" s="219" t="s">
        <v>188</v>
      </c>
      <c r="R6" s="220">
        <v>57109</v>
      </c>
      <c r="S6" s="219" t="s">
        <v>188</v>
      </c>
      <c r="T6" s="219" t="s">
        <v>188</v>
      </c>
      <c r="U6" s="221">
        <v>0.23</v>
      </c>
      <c r="V6" s="220">
        <v>60883</v>
      </c>
      <c r="W6" s="219" t="s">
        <v>188</v>
      </c>
      <c r="X6" s="219" t="s">
        <v>188</v>
      </c>
      <c r="Y6" s="220">
        <v>61818</v>
      </c>
      <c r="Z6" s="219" t="s">
        <v>188</v>
      </c>
      <c r="AA6" s="219" t="s">
        <v>188</v>
      </c>
      <c r="AB6" s="220">
        <v>78672</v>
      </c>
      <c r="AC6" s="219" t="s">
        <v>188</v>
      </c>
      <c r="AD6" s="219" t="s">
        <v>188</v>
      </c>
      <c r="AE6" s="221">
        <v>0.29199999999999998</v>
      </c>
    </row>
    <row r="7" spans="1:31" x14ac:dyDescent="0.3">
      <c r="A7" s="230"/>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x14ac:dyDescent="0.3">
      <c r="A8" s="231" t="s">
        <v>2574</v>
      </c>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row>
    <row r="9" spans="1:31" x14ac:dyDescent="0.3">
      <c r="A9" s="219" t="s">
        <v>2093</v>
      </c>
      <c r="B9" s="220">
        <v>44778</v>
      </c>
      <c r="C9" s="219" t="s">
        <v>188</v>
      </c>
      <c r="D9" s="219" t="s">
        <v>188</v>
      </c>
      <c r="E9" s="220">
        <v>42948</v>
      </c>
      <c r="F9" s="219" t="s">
        <v>188</v>
      </c>
      <c r="G9" s="219" t="s">
        <v>188</v>
      </c>
      <c r="H9" s="220">
        <v>42059</v>
      </c>
      <c r="I9" s="219" t="s">
        <v>188</v>
      </c>
      <c r="J9" s="219" t="s">
        <v>188</v>
      </c>
      <c r="K9" s="221">
        <v>-6.0721783018446558E-2</v>
      </c>
      <c r="L9" s="220">
        <v>46430</v>
      </c>
      <c r="M9" s="219" t="s">
        <v>188</v>
      </c>
      <c r="N9" s="219" t="s">
        <v>188</v>
      </c>
      <c r="O9" s="220">
        <v>45233</v>
      </c>
      <c r="P9" s="219" t="s">
        <v>188</v>
      </c>
      <c r="Q9" s="219" t="s">
        <v>188</v>
      </c>
      <c r="R9" s="220">
        <v>57109</v>
      </c>
      <c r="S9" s="219" t="s">
        <v>188</v>
      </c>
      <c r="T9" s="219" t="s">
        <v>188</v>
      </c>
      <c r="U9" s="221">
        <v>0.23</v>
      </c>
      <c r="V9" s="220">
        <v>60883</v>
      </c>
      <c r="W9" s="219" t="s">
        <v>188</v>
      </c>
      <c r="X9" s="219" t="s">
        <v>188</v>
      </c>
      <c r="Y9" s="220">
        <v>61818</v>
      </c>
      <c r="Z9" s="219" t="s">
        <v>188</v>
      </c>
      <c r="AA9" s="219" t="s">
        <v>188</v>
      </c>
      <c r="AB9" s="220">
        <v>78672</v>
      </c>
      <c r="AC9" s="219" t="s">
        <v>188</v>
      </c>
      <c r="AD9" s="219" t="s">
        <v>188</v>
      </c>
      <c r="AE9" s="221">
        <v>0.29199999999999998</v>
      </c>
    </row>
    <row r="10" spans="1:31" x14ac:dyDescent="0.3">
      <c r="A10" s="219" t="s">
        <v>2094</v>
      </c>
      <c r="B10" s="220">
        <v>42991</v>
      </c>
      <c r="C10" s="219" t="s">
        <v>188</v>
      </c>
      <c r="D10" s="219" t="s">
        <v>188</v>
      </c>
      <c r="E10" s="220">
        <v>41579</v>
      </c>
      <c r="F10" s="219" t="s">
        <v>188</v>
      </c>
      <c r="G10" s="219" t="s">
        <v>188</v>
      </c>
      <c r="H10" s="220">
        <v>42062</v>
      </c>
      <c r="I10" s="219" t="s">
        <v>188</v>
      </c>
      <c r="J10" s="219" t="s">
        <v>188</v>
      </c>
      <c r="K10" s="221">
        <v>-2.1609174013165547E-2</v>
      </c>
      <c r="L10" s="220">
        <v>50816</v>
      </c>
      <c r="M10" s="219" t="s">
        <v>188</v>
      </c>
      <c r="N10" s="219" t="s">
        <v>188</v>
      </c>
      <c r="O10" s="220">
        <v>50386</v>
      </c>
      <c r="P10" s="219" t="s">
        <v>188</v>
      </c>
      <c r="Q10" s="219" t="s">
        <v>188</v>
      </c>
      <c r="R10" s="220">
        <v>60299</v>
      </c>
      <c r="S10" s="219" t="s">
        <v>188</v>
      </c>
      <c r="T10" s="219" t="s">
        <v>188</v>
      </c>
      <c r="U10" s="221">
        <v>0.187</v>
      </c>
      <c r="V10" s="220">
        <v>63933</v>
      </c>
      <c r="W10" s="219" t="s">
        <v>188</v>
      </c>
      <c r="X10" s="219" t="s">
        <v>188</v>
      </c>
      <c r="Y10" s="220">
        <v>64803</v>
      </c>
      <c r="Z10" s="219" t="s">
        <v>188</v>
      </c>
      <c r="AA10" s="219" t="s">
        <v>188</v>
      </c>
      <c r="AB10" s="220">
        <v>82157</v>
      </c>
      <c r="AC10" s="219" t="s">
        <v>188</v>
      </c>
      <c r="AD10" s="219" t="s">
        <v>188</v>
      </c>
      <c r="AE10" s="221">
        <v>0.28499999999999998</v>
      </c>
    </row>
    <row r="11" spans="1:31" x14ac:dyDescent="0.3">
      <c r="A11" s="219" t="s">
        <v>2095</v>
      </c>
      <c r="B11" s="220">
        <v>51300</v>
      </c>
      <c r="C11" s="219" t="s">
        <v>188</v>
      </c>
      <c r="D11" s="219" t="s">
        <v>188</v>
      </c>
      <c r="E11" s="220">
        <v>118199</v>
      </c>
      <c r="F11" s="219" t="s">
        <v>188</v>
      </c>
      <c r="G11" s="219" t="s">
        <v>188</v>
      </c>
      <c r="H11" s="220" t="s">
        <v>188</v>
      </c>
      <c r="I11" s="219" t="s">
        <v>188</v>
      </c>
      <c r="J11" s="219" t="s">
        <v>188</v>
      </c>
      <c r="K11" s="221"/>
      <c r="L11" s="220">
        <v>25692</v>
      </c>
      <c r="M11" s="219" t="s">
        <v>188</v>
      </c>
      <c r="N11" s="219" t="s">
        <v>188</v>
      </c>
      <c r="O11" s="220">
        <v>26110</v>
      </c>
      <c r="P11" s="219" t="s">
        <v>188</v>
      </c>
      <c r="Q11" s="219" t="s">
        <v>188</v>
      </c>
      <c r="R11" s="220">
        <v>39621</v>
      </c>
      <c r="S11" s="219" t="s">
        <v>188</v>
      </c>
      <c r="T11" s="219" t="s">
        <v>188</v>
      </c>
      <c r="U11" s="221">
        <v>0.54200000000000004</v>
      </c>
      <c r="V11" s="220">
        <v>44127</v>
      </c>
      <c r="W11" s="219" t="s">
        <v>188</v>
      </c>
      <c r="X11" s="219" t="s">
        <v>188</v>
      </c>
      <c r="Y11" s="220">
        <v>43087</v>
      </c>
      <c r="Z11" s="219" t="s">
        <v>188</v>
      </c>
      <c r="AA11" s="219" t="s">
        <v>188</v>
      </c>
      <c r="AB11" s="220">
        <v>54976</v>
      </c>
      <c r="AC11" s="219" t="s">
        <v>188</v>
      </c>
      <c r="AD11" s="219" t="s">
        <v>188</v>
      </c>
      <c r="AE11" s="221">
        <v>0.246</v>
      </c>
    </row>
    <row r="12" spans="1:31" x14ac:dyDescent="0.3">
      <c r="A12" s="219" t="s">
        <v>2096</v>
      </c>
      <c r="B12" s="220">
        <v>21949</v>
      </c>
      <c r="C12" s="219" t="s">
        <v>188</v>
      </c>
      <c r="D12" s="219" t="s">
        <v>188</v>
      </c>
      <c r="E12" s="220" t="s">
        <v>188</v>
      </c>
      <c r="F12" s="219" t="s">
        <v>188</v>
      </c>
      <c r="G12" s="219" t="s">
        <v>188</v>
      </c>
      <c r="H12" s="220" t="s">
        <v>188</v>
      </c>
      <c r="I12" s="219" t="s">
        <v>188</v>
      </c>
      <c r="J12" s="219" t="s">
        <v>188</v>
      </c>
      <c r="K12" s="221"/>
      <c r="L12" s="220">
        <v>29845</v>
      </c>
      <c r="M12" s="219" t="s">
        <v>188</v>
      </c>
      <c r="N12" s="219" t="s">
        <v>188</v>
      </c>
      <c r="O12" s="220">
        <v>36631</v>
      </c>
      <c r="P12" s="219" t="s">
        <v>188</v>
      </c>
      <c r="Q12" s="219" t="s">
        <v>188</v>
      </c>
      <c r="R12" s="220">
        <v>52511</v>
      </c>
      <c r="S12" s="219" t="s">
        <v>188</v>
      </c>
      <c r="T12" s="219" t="s">
        <v>188</v>
      </c>
      <c r="U12" s="221">
        <v>0.75900000000000001</v>
      </c>
      <c r="V12" s="220">
        <v>45491</v>
      </c>
      <c r="W12" s="219" t="s">
        <v>188</v>
      </c>
      <c r="X12" s="219" t="s">
        <v>188</v>
      </c>
      <c r="Y12" s="220">
        <v>45490</v>
      </c>
      <c r="Z12" s="219" t="s">
        <v>188</v>
      </c>
      <c r="AA12" s="219" t="s">
        <v>188</v>
      </c>
      <c r="AB12" s="220">
        <v>60182</v>
      </c>
      <c r="AC12" s="219" t="s">
        <v>188</v>
      </c>
      <c r="AD12" s="219" t="s">
        <v>188</v>
      </c>
      <c r="AE12" s="221">
        <v>0.32300000000000001</v>
      </c>
    </row>
    <row r="13" spans="1:31" x14ac:dyDescent="0.3">
      <c r="A13" s="219" t="s">
        <v>239</v>
      </c>
      <c r="B13" s="220">
        <v>68839</v>
      </c>
      <c r="C13" s="219" t="s">
        <v>188</v>
      </c>
      <c r="D13" s="219" t="s">
        <v>188</v>
      </c>
      <c r="E13" s="220">
        <v>68542</v>
      </c>
      <c r="F13" s="219" t="s">
        <v>188</v>
      </c>
      <c r="G13" s="219" t="s">
        <v>188</v>
      </c>
      <c r="H13" s="220">
        <v>46731</v>
      </c>
      <c r="I13" s="219" t="s">
        <v>188</v>
      </c>
      <c r="J13" s="219" t="s">
        <v>188</v>
      </c>
      <c r="K13" s="221">
        <v>-0.32115515913944132</v>
      </c>
      <c r="L13" s="220">
        <v>52505</v>
      </c>
      <c r="M13" s="219" t="s">
        <v>188</v>
      </c>
      <c r="N13" s="219" t="s">
        <v>188</v>
      </c>
      <c r="O13" s="220">
        <v>50683</v>
      </c>
      <c r="P13" s="219" t="s">
        <v>188</v>
      </c>
      <c r="Q13" s="219" t="s">
        <v>188</v>
      </c>
      <c r="R13" s="220">
        <v>68274</v>
      </c>
      <c r="S13" s="219" t="s">
        <v>188</v>
      </c>
      <c r="T13" s="219" t="s">
        <v>188</v>
      </c>
      <c r="U13" s="221">
        <v>0.3</v>
      </c>
      <c r="V13" s="220">
        <v>74527</v>
      </c>
      <c r="W13" s="219" t="s">
        <v>188</v>
      </c>
      <c r="X13" s="219" t="s">
        <v>188</v>
      </c>
      <c r="Y13" s="220">
        <v>79260</v>
      </c>
      <c r="Z13" s="219" t="s">
        <v>188</v>
      </c>
      <c r="AA13" s="219" t="s">
        <v>188</v>
      </c>
      <c r="AB13" s="220">
        <v>101380</v>
      </c>
      <c r="AC13" s="219" t="s">
        <v>188</v>
      </c>
      <c r="AD13" s="219" t="s">
        <v>188</v>
      </c>
      <c r="AE13" s="221">
        <v>0.36</v>
      </c>
    </row>
    <row r="14" spans="1:31" x14ac:dyDescent="0.3">
      <c r="A14" s="219" t="s">
        <v>2097</v>
      </c>
      <c r="B14" s="220" t="s">
        <v>188</v>
      </c>
      <c r="C14" s="219" t="s">
        <v>188</v>
      </c>
      <c r="D14" s="219" t="s">
        <v>188</v>
      </c>
      <c r="E14" s="220" t="s">
        <v>188</v>
      </c>
      <c r="F14" s="219" t="s">
        <v>188</v>
      </c>
      <c r="G14" s="219" t="s">
        <v>188</v>
      </c>
      <c r="H14" s="220" t="s">
        <v>188</v>
      </c>
      <c r="I14" s="219" t="s">
        <v>188</v>
      </c>
      <c r="J14" s="219" t="s">
        <v>188</v>
      </c>
      <c r="K14" s="221"/>
      <c r="L14" s="220">
        <v>64007</v>
      </c>
      <c r="M14" s="219" t="s">
        <v>188</v>
      </c>
      <c r="N14" s="219" t="s">
        <v>188</v>
      </c>
      <c r="O14" s="220">
        <v>41538</v>
      </c>
      <c r="P14" s="219" t="s">
        <v>188</v>
      </c>
      <c r="Q14" s="219" t="s">
        <v>188</v>
      </c>
      <c r="R14" s="220">
        <v>45595</v>
      </c>
      <c r="S14" s="219" t="s">
        <v>188</v>
      </c>
      <c r="T14" s="219" t="s">
        <v>188</v>
      </c>
      <c r="U14" s="221">
        <v>-0.28799999999999998</v>
      </c>
      <c r="V14" s="220">
        <v>65168</v>
      </c>
      <c r="W14" s="219" t="s">
        <v>188</v>
      </c>
      <c r="X14" s="219" t="s">
        <v>188</v>
      </c>
      <c r="Y14" s="220">
        <v>60717</v>
      </c>
      <c r="Z14" s="219" t="s">
        <v>188</v>
      </c>
      <c r="AA14" s="219" t="s">
        <v>188</v>
      </c>
      <c r="AB14" s="220">
        <v>81682</v>
      </c>
      <c r="AC14" s="219" t="s">
        <v>188</v>
      </c>
      <c r="AD14" s="219" t="s">
        <v>188</v>
      </c>
      <c r="AE14" s="221">
        <v>0.253</v>
      </c>
    </row>
    <row r="15" spans="1:31" x14ac:dyDescent="0.3">
      <c r="A15" s="219" t="s">
        <v>2098</v>
      </c>
      <c r="B15" s="220">
        <v>41815</v>
      </c>
      <c r="C15" s="219" t="s">
        <v>188</v>
      </c>
      <c r="D15" s="219" t="s">
        <v>188</v>
      </c>
      <c r="E15" s="220">
        <v>38578</v>
      </c>
      <c r="F15" s="219" t="s">
        <v>188</v>
      </c>
      <c r="G15" s="219" t="s">
        <v>188</v>
      </c>
      <c r="H15" s="220">
        <v>40132</v>
      </c>
      <c r="I15" s="219" t="s">
        <v>188</v>
      </c>
      <c r="J15" s="219" t="s">
        <v>188</v>
      </c>
      <c r="K15" s="221">
        <v>-4.0248714576109054E-2</v>
      </c>
      <c r="L15" s="220">
        <v>36592</v>
      </c>
      <c r="M15" s="219" t="s">
        <v>188</v>
      </c>
      <c r="N15" s="219" t="s">
        <v>188</v>
      </c>
      <c r="O15" s="220">
        <v>34233</v>
      </c>
      <c r="P15" s="219" t="s">
        <v>188</v>
      </c>
      <c r="Q15" s="219" t="s">
        <v>188</v>
      </c>
      <c r="R15" s="220">
        <v>45525</v>
      </c>
      <c r="S15" s="219" t="s">
        <v>188</v>
      </c>
      <c r="T15" s="219" t="s">
        <v>188</v>
      </c>
      <c r="U15" s="221">
        <v>0.24399999999999999</v>
      </c>
      <c r="V15" s="220">
        <v>46613</v>
      </c>
      <c r="W15" s="219" t="s">
        <v>188</v>
      </c>
      <c r="X15" s="219" t="s">
        <v>188</v>
      </c>
      <c r="Y15" s="220">
        <v>45252</v>
      </c>
      <c r="Z15" s="219" t="s">
        <v>188</v>
      </c>
      <c r="AA15" s="219" t="s">
        <v>188</v>
      </c>
      <c r="AB15" s="220">
        <v>59287</v>
      </c>
      <c r="AC15" s="219" t="s">
        <v>188</v>
      </c>
      <c r="AD15" s="219" t="s">
        <v>188</v>
      </c>
      <c r="AE15" s="221">
        <v>0.27200000000000002</v>
      </c>
    </row>
    <row r="16" spans="1:31" x14ac:dyDescent="0.3">
      <c r="A16" s="219" t="s">
        <v>2099</v>
      </c>
      <c r="B16" s="220">
        <v>67024</v>
      </c>
      <c r="C16" s="219" t="s">
        <v>188</v>
      </c>
      <c r="D16" s="219" t="s">
        <v>188</v>
      </c>
      <c r="E16" s="220">
        <v>63125</v>
      </c>
      <c r="F16" s="219" t="s">
        <v>188</v>
      </c>
      <c r="G16" s="219" t="s">
        <v>188</v>
      </c>
      <c r="H16" s="220">
        <v>61176</v>
      </c>
      <c r="I16" s="219" t="s">
        <v>188</v>
      </c>
      <c r="J16" s="219" t="s">
        <v>188</v>
      </c>
      <c r="K16" s="221">
        <v>-8.7252327524468848E-2</v>
      </c>
      <c r="L16" s="220">
        <v>48083</v>
      </c>
      <c r="M16" s="219" t="s">
        <v>188</v>
      </c>
      <c r="N16" s="219" t="s">
        <v>188</v>
      </c>
      <c r="O16" s="220">
        <v>44576</v>
      </c>
      <c r="P16" s="219" t="s">
        <v>188</v>
      </c>
      <c r="Q16" s="219" t="s">
        <v>188</v>
      </c>
      <c r="R16" s="220">
        <v>57763</v>
      </c>
      <c r="S16" s="219" t="s">
        <v>188</v>
      </c>
      <c r="T16" s="219" t="s">
        <v>188</v>
      </c>
      <c r="U16" s="221">
        <v>0.20100000000000001</v>
      </c>
      <c r="V16" s="220">
        <v>57908</v>
      </c>
      <c r="W16" s="219" t="s">
        <v>188</v>
      </c>
      <c r="X16" s="219" t="s">
        <v>188</v>
      </c>
      <c r="Y16" s="220">
        <v>59807</v>
      </c>
      <c r="Z16" s="219" t="s">
        <v>188</v>
      </c>
      <c r="AA16" s="219" t="s">
        <v>188</v>
      </c>
      <c r="AB16" s="220">
        <v>76733</v>
      </c>
      <c r="AC16" s="219" t="s">
        <v>188</v>
      </c>
      <c r="AD16" s="219" t="s">
        <v>188</v>
      </c>
      <c r="AE16" s="221">
        <v>0.32500000000000001</v>
      </c>
    </row>
    <row r="17" spans="1:31" x14ac:dyDescent="0.3">
      <c r="A17" s="219" t="s">
        <v>2100</v>
      </c>
      <c r="B17" s="220">
        <v>41731</v>
      </c>
      <c r="C17" s="219" t="s">
        <v>188</v>
      </c>
      <c r="D17" s="219" t="s">
        <v>188</v>
      </c>
      <c r="E17" s="220">
        <v>38885</v>
      </c>
      <c r="F17" s="219" t="s">
        <v>188</v>
      </c>
      <c r="G17" s="219" t="s">
        <v>188</v>
      </c>
      <c r="H17" s="220">
        <v>41150</v>
      </c>
      <c r="I17" s="219" t="s">
        <v>188</v>
      </c>
      <c r="J17" s="219" t="s">
        <v>188</v>
      </c>
      <c r="K17" s="221">
        <v>-1.3922503654357671E-2</v>
      </c>
      <c r="L17" s="220">
        <v>36796</v>
      </c>
      <c r="M17" s="219" t="s">
        <v>188</v>
      </c>
      <c r="N17" s="219" t="s">
        <v>188</v>
      </c>
      <c r="O17" s="220">
        <v>36022</v>
      </c>
      <c r="P17" s="219" t="s">
        <v>188</v>
      </c>
      <c r="Q17" s="219" t="s">
        <v>188</v>
      </c>
      <c r="R17" s="220">
        <v>47141</v>
      </c>
      <c r="S17" s="219" t="s">
        <v>188</v>
      </c>
      <c r="T17" s="219" t="s">
        <v>188</v>
      </c>
      <c r="U17" s="221">
        <v>0.28100000000000003</v>
      </c>
      <c r="V17" s="220">
        <v>47180</v>
      </c>
      <c r="W17" s="219" t="s">
        <v>188</v>
      </c>
      <c r="X17" s="219" t="s">
        <v>188</v>
      </c>
      <c r="Y17" s="220">
        <v>47393</v>
      </c>
      <c r="Z17" s="219" t="s">
        <v>188</v>
      </c>
      <c r="AA17" s="219" t="s">
        <v>188</v>
      </c>
      <c r="AB17" s="220">
        <v>62330</v>
      </c>
      <c r="AC17" s="219" t="s">
        <v>188</v>
      </c>
      <c r="AD17" s="219" t="s">
        <v>188</v>
      </c>
      <c r="AE17" s="221">
        <v>0.32100000000000001</v>
      </c>
    </row>
    <row r="18" spans="1:31" x14ac:dyDescent="0.3">
      <c r="A18" s="219" t="s">
        <v>2101</v>
      </c>
      <c r="B18" s="220">
        <v>47368</v>
      </c>
      <c r="C18" s="219" t="s">
        <v>188</v>
      </c>
      <c r="D18" s="219" t="s">
        <v>188</v>
      </c>
      <c r="E18" s="220">
        <v>51333</v>
      </c>
      <c r="F18" s="219" t="s">
        <v>188</v>
      </c>
      <c r="G18" s="219" t="s">
        <v>188</v>
      </c>
      <c r="H18" s="220">
        <v>42054</v>
      </c>
      <c r="I18" s="219" t="s">
        <v>188</v>
      </c>
      <c r="J18" s="219" t="s">
        <v>188</v>
      </c>
      <c r="K18" s="221">
        <v>-0.1121854416483702</v>
      </c>
      <c r="L18" s="220">
        <v>60082</v>
      </c>
      <c r="M18" s="219" t="s">
        <v>188</v>
      </c>
      <c r="N18" s="219" t="s">
        <v>188</v>
      </c>
      <c r="O18" s="220">
        <v>60382</v>
      </c>
      <c r="P18" s="219" t="s">
        <v>188</v>
      </c>
      <c r="Q18" s="219" t="s">
        <v>188</v>
      </c>
      <c r="R18" s="220">
        <v>70763</v>
      </c>
      <c r="S18" s="219" t="s">
        <v>188</v>
      </c>
      <c r="T18" s="219" t="s">
        <v>188</v>
      </c>
      <c r="U18" s="221">
        <v>0.17799999999999999</v>
      </c>
      <c r="V18" s="220">
        <v>70414</v>
      </c>
      <c r="W18" s="219" t="s">
        <v>188</v>
      </c>
      <c r="X18" s="219" t="s">
        <v>188</v>
      </c>
      <c r="Y18" s="220">
        <v>72741</v>
      </c>
      <c r="Z18" s="219" t="s">
        <v>188</v>
      </c>
      <c r="AA18" s="219" t="s">
        <v>188</v>
      </c>
      <c r="AB18" s="220">
        <v>90496</v>
      </c>
      <c r="AC18" s="219" t="s">
        <v>188</v>
      </c>
      <c r="AD18" s="219" t="s">
        <v>188</v>
      </c>
      <c r="AE18" s="221">
        <v>0.28499999999999998</v>
      </c>
    </row>
    <row r="19" spans="1:31" x14ac:dyDescent="0.3">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row>
    <row r="20" spans="1:31" x14ac:dyDescent="0.3">
      <c r="A20" s="229" t="s">
        <v>2102</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row>
    <row r="21" spans="1:31" x14ac:dyDescent="0.3">
      <c r="A21" s="199" t="s">
        <v>2103</v>
      </c>
      <c r="B21" s="224">
        <v>228800</v>
      </c>
      <c r="C21" s="199" t="s">
        <v>188</v>
      </c>
      <c r="D21" s="199" t="s">
        <v>188</v>
      </c>
      <c r="E21" s="224">
        <v>164100</v>
      </c>
      <c r="F21" s="199" t="s">
        <v>188</v>
      </c>
      <c r="G21" s="199" t="s">
        <v>188</v>
      </c>
      <c r="H21" s="224">
        <v>194800</v>
      </c>
      <c r="I21" s="199" t="s">
        <v>188</v>
      </c>
      <c r="J21" s="199" t="s">
        <v>188</v>
      </c>
      <c r="K21" s="225">
        <v>-0.14860139860139859</v>
      </c>
      <c r="L21" s="224">
        <v>257000</v>
      </c>
      <c r="M21" s="199" t="s">
        <v>188</v>
      </c>
      <c r="N21" s="199" t="s">
        <v>188</v>
      </c>
      <c r="O21" s="224">
        <v>194600</v>
      </c>
      <c r="P21" s="199" t="s">
        <v>188</v>
      </c>
      <c r="Q21" s="199" t="s">
        <v>188</v>
      </c>
      <c r="R21" s="224">
        <v>271000</v>
      </c>
      <c r="S21" s="199" t="s">
        <v>188</v>
      </c>
      <c r="T21" s="199" t="s">
        <v>188</v>
      </c>
      <c r="U21" s="225">
        <v>5.3999999999999999E-2</v>
      </c>
      <c r="V21" s="224">
        <v>458500</v>
      </c>
      <c r="W21" s="199" t="s">
        <v>188</v>
      </c>
      <c r="X21" s="199" t="s">
        <v>188</v>
      </c>
      <c r="Y21" s="224">
        <v>385500</v>
      </c>
      <c r="Z21" s="199" t="s">
        <v>188</v>
      </c>
      <c r="AA21" s="199" t="s">
        <v>188</v>
      </c>
      <c r="AB21" s="224">
        <v>538500</v>
      </c>
      <c r="AC21" s="199" t="s">
        <v>188</v>
      </c>
      <c r="AD21" s="199" t="s">
        <v>188</v>
      </c>
      <c r="AE21" s="225">
        <v>0.17399999999999999</v>
      </c>
    </row>
    <row r="22" spans="1:31" x14ac:dyDescent="0.3">
      <c r="A22" s="20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row>
    <row r="23" spans="1:31" x14ac:dyDescent="0.3">
      <c r="A23" s="229" t="s">
        <v>2104</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row>
    <row r="24" spans="1:31" x14ac:dyDescent="0.3">
      <c r="A24" s="199" t="s">
        <v>1431</v>
      </c>
      <c r="B24" s="224">
        <v>723</v>
      </c>
      <c r="C24" s="199" t="s">
        <v>188</v>
      </c>
      <c r="D24" s="199" t="s">
        <v>188</v>
      </c>
      <c r="E24" s="224">
        <v>835</v>
      </c>
      <c r="F24" s="199" t="s">
        <v>188</v>
      </c>
      <c r="G24" s="199" t="s">
        <v>188</v>
      </c>
      <c r="H24" s="224">
        <v>934</v>
      </c>
      <c r="I24" s="199" t="s">
        <v>188</v>
      </c>
      <c r="J24" s="199" t="s">
        <v>188</v>
      </c>
      <c r="K24" s="225">
        <v>0.29183955739972339</v>
      </c>
      <c r="L24" s="224">
        <v>819</v>
      </c>
      <c r="M24" s="199" t="s">
        <v>188</v>
      </c>
      <c r="N24" s="199" t="s">
        <v>188</v>
      </c>
      <c r="O24" s="224">
        <v>886</v>
      </c>
      <c r="P24" s="199" t="s">
        <v>188</v>
      </c>
      <c r="Q24" s="199" t="s">
        <v>188</v>
      </c>
      <c r="R24" s="224">
        <v>1029</v>
      </c>
      <c r="S24" s="199" t="s">
        <v>188</v>
      </c>
      <c r="T24" s="199" t="s">
        <v>188</v>
      </c>
      <c r="U24" s="225">
        <v>0.25600000000000001</v>
      </c>
      <c r="V24" s="224">
        <v>1147</v>
      </c>
      <c r="W24" s="199" t="s">
        <v>188</v>
      </c>
      <c r="X24" s="199" t="s">
        <v>188</v>
      </c>
      <c r="Y24" s="224">
        <v>1255</v>
      </c>
      <c r="Z24" s="199" t="s">
        <v>188</v>
      </c>
      <c r="AA24" s="199" t="s">
        <v>188</v>
      </c>
      <c r="AB24" s="224">
        <v>1586</v>
      </c>
      <c r="AC24" s="199" t="s">
        <v>188</v>
      </c>
      <c r="AD24" s="199" t="s">
        <v>188</v>
      </c>
      <c r="AE24" s="225">
        <v>0.38300000000000001</v>
      </c>
    </row>
    <row r="25" spans="1:31" x14ac:dyDescent="0.3">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row>
    <row r="26" spans="1:31" x14ac:dyDescent="0.3">
      <c r="A26" s="229" t="s">
        <v>2463</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row>
    <row r="27" spans="1:31" x14ac:dyDescent="0.3">
      <c r="A27" s="199"/>
      <c r="B27" s="226" t="s">
        <v>1720</v>
      </c>
      <c r="C27" s="227"/>
      <c r="D27" s="227" t="s">
        <v>1721</v>
      </c>
      <c r="E27" s="226" t="s">
        <v>1720</v>
      </c>
      <c r="F27" s="227"/>
      <c r="G27" s="227" t="s">
        <v>1721</v>
      </c>
      <c r="H27" s="226" t="s">
        <v>1720</v>
      </c>
      <c r="I27" s="227"/>
      <c r="J27" s="227" t="s">
        <v>1721</v>
      </c>
      <c r="K27" s="199" t="s">
        <v>188</v>
      </c>
      <c r="L27" s="226" t="s">
        <v>1720</v>
      </c>
      <c r="M27" s="227"/>
      <c r="N27" s="227" t="s">
        <v>1721</v>
      </c>
      <c r="O27" s="226" t="s">
        <v>1720</v>
      </c>
      <c r="P27" s="227"/>
      <c r="Q27" s="227" t="s">
        <v>1721</v>
      </c>
      <c r="R27" s="226" t="s">
        <v>1720</v>
      </c>
      <c r="S27" s="227"/>
      <c r="T27" s="227" t="s">
        <v>1721</v>
      </c>
      <c r="U27" s="199" t="s">
        <v>188</v>
      </c>
      <c r="V27" s="226" t="s">
        <v>1720</v>
      </c>
      <c r="W27" s="227"/>
      <c r="X27" s="227" t="s">
        <v>1721</v>
      </c>
      <c r="Y27" s="226" t="s">
        <v>1720</v>
      </c>
      <c r="Z27" s="227"/>
      <c r="AA27" s="227" t="s">
        <v>1721</v>
      </c>
      <c r="AB27" s="226" t="s">
        <v>1720</v>
      </c>
      <c r="AC27" s="227"/>
      <c r="AD27" s="227" t="s">
        <v>1721</v>
      </c>
      <c r="AE27" s="199" t="s">
        <v>188</v>
      </c>
    </row>
    <row r="28" spans="1:31" x14ac:dyDescent="0.3">
      <c r="A28" s="199" t="s">
        <v>190</v>
      </c>
      <c r="B28" s="200">
        <v>6578</v>
      </c>
      <c r="C28" s="199" t="s">
        <v>188</v>
      </c>
      <c r="D28" s="200">
        <v>349.09090909090901</v>
      </c>
      <c r="E28" s="200">
        <v>6757</v>
      </c>
      <c r="F28" s="199" t="s">
        <v>188</v>
      </c>
      <c r="G28" s="200">
        <v>461.81818181818102</v>
      </c>
      <c r="H28" s="200">
        <v>6415</v>
      </c>
      <c r="I28" s="199" t="s">
        <v>188</v>
      </c>
      <c r="J28" s="201">
        <v>518.18179999999995</v>
      </c>
      <c r="K28" s="225">
        <v>-2.4779568257829128E-2</v>
      </c>
      <c r="L28" s="200">
        <v>355829</v>
      </c>
      <c r="M28" s="199" t="s">
        <v>188</v>
      </c>
      <c r="N28" s="200">
        <v>2368</v>
      </c>
      <c r="O28" s="200">
        <v>361256</v>
      </c>
      <c r="P28" s="199" t="s">
        <v>188</v>
      </c>
      <c r="Q28" s="200">
        <v>2299</v>
      </c>
      <c r="R28" s="200">
        <v>398924</v>
      </c>
      <c r="S28" s="199" t="s">
        <v>188</v>
      </c>
      <c r="T28" s="201">
        <v>2083.0300000000002</v>
      </c>
      <c r="U28" s="225">
        <v>0.121</v>
      </c>
      <c r="V28" s="200">
        <v>16272337</v>
      </c>
      <c r="W28" s="199" t="s">
        <v>188</v>
      </c>
      <c r="X28" s="200">
        <v>11453</v>
      </c>
      <c r="Y28" s="200">
        <v>16864403</v>
      </c>
      <c r="Z28" s="199" t="s">
        <v>188</v>
      </c>
      <c r="AA28" s="200">
        <v>10889</v>
      </c>
      <c r="AB28" s="200">
        <v>18246043</v>
      </c>
      <c r="AC28" s="199" t="s">
        <v>188</v>
      </c>
      <c r="AD28" s="201">
        <v>14744.85</v>
      </c>
      <c r="AE28" s="225">
        <v>0.121</v>
      </c>
    </row>
    <row r="29" spans="1:31" x14ac:dyDescent="0.3">
      <c r="A29" s="199" t="s">
        <v>1761</v>
      </c>
      <c r="B29" s="200">
        <v>6022</v>
      </c>
      <c r="C29" s="225">
        <v>0.91547582851930676</v>
      </c>
      <c r="D29" s="200">
        <v>346.06060606060601</v>
      </c>
      <c r="E29" s="200">
        <v>6145</v>
      </c>
      <c r="F29" s="225">
        <v>0.90942726061861778</v>
      </c>
      <c r="G29" s="200">
        <v>409.69696969696901</v>
      </c>
      <c r="H29" s="200">
        <v>5784</v>
      </c>
      <c r="I29" s="225">
        <v>0.90163678877630549</v>
      </c>
      <c r="J29" s="201">
        <v>495.15152</v>
      </c>
      <c r="K29" s="225">
        <v>-3.9521753570242443E-2</v>
      </c>
      <c r="L29" s="200">
        <v>317386</v>
      </c>
      <c r="M29" s="225">
        <v>0.89200000000000002</v>
      </c>
      <c r="N29" s="200">
        <v>2222</v>
      </c>
      <c r="O29" s="200">
        <v>324489</v>
      </c>
      <c r="P29" s="225">
        <v>0.89800000000000002</v>
      </c>
      <c r="Q29" s="200">
        <v>2179</v>
      </c>
      <c r="R29" s="200">
        <v>360000</v>
      </c>
      <c r="S29" s="225">
        <v>0.90200000000000002</v>
      </c>
      <c r="T29" s="201">
        <v>2290.91</v>
      </c>
      <c r="U29" s="225">
        <v>0.13400000000000001</v>
      </c>
      <c r="V29" s="200">
        <v>13814143</v>
      </c>
      <c r="W29" s="225">
        <v>0.84899999999999998</v>
      </c>
      <c r="X29" s="200">
        <v>13304</v>
      </c>
      <c r="Y29" s="200">
        <v>14204745</v>
      </c>
      <c r="Z29" s="225">
        <v>0.84199999999999997</v>
      </c>
      <c r="AA29" s="200">
        <v>11907</v>
      </c>
      <c r="AB29" s="200">
        <v>14970903</v>
      </c>
      <c r="AC29" s="225">
        <v>0.82099999999999995</v>
      </c>
      <c r="AD29" s="201">
        <v>14004.85</v>
      </c>
      <c r="AE29" s="225">
        <v>8.4000000000000005E-2</v>
      </c>
    </row>
    <row r="30" spans="1:31" x14ac:dyDescent="0.3">
      <c r="A30" s="199" t="s">
        <v>1762</v>
      </c>
      <c r="B30" s="200">
        <v>5466</v>
      </c>
      <c r="C30" s="225">
        <v>0.83095165703861351</v>
      </c>
      <c r="D30" s="200">
        <v>326.666666666666</v>
      </c>
      <c r="E30" s="200">
        <v>5333</v>
      </c>
      <c r="F30" s="225">
        <v>0.7892555867988752</v>
      </c>
      <c r="G30" s="200">
        <v>355.15151515151501</v>
      </c>
      <c r="H30" s="200">
        <v>4957</v>
      </c>
      <c r="I30" s="225">
        <v>0.77272018706157442</v>
      </c>
      <c r="J30" s="201">
        <v>450.30304000000001</v>
      </c>
      <c r="K30" s="225">
        <v>-9.3121112330772041E-2</v>
      </c>
      <c r="L30" s="200">
        <v>271263</v>
      </c>
      <c r="M30" s="225">
        <v>0.76200000000000001</v>
      </c>
      <c r="N30" s="200">
        <v>2031</v>
      </c>
      <c r="O30" s="200">
        <v>278546</v>
      </c>
      <c r="P30" s="225">
        <v>0.77100000000000002</v>
      </c>
      <c r="Q30" s="200">
        <v>2178</v>
      </c>
      <c r="R30" s="200">
        <v>312132</v>
      </c>
      <c r="S30" s="225">
        <v>0.78200000000000003</v>
      </c>
      <c r="T30" s="201">
        <v>2335.7600000000002</v>
      </c>
      <c r="U30" s="225">
        <v>0.151</v>
      </c>
      <c r="V30" s="200">
        <v>11874104</v>
      </c>
      <c r="W30" s="225">
        <v>0.73</v>
      </c>
      <c r="X30" s="200">
        <v>11578</v>
      </c>
      <c r="Y30" s="200">
        <v>12381444</v>
      </c>
      <c r="Z30" s="225">
        <v>0.73399999999999999</v>
      </c>
      <c r="AA30" s="200">
        <v>10208</v>
      </c>
      <c r="AB30" s="200">
        <v>13152425</v>
      </c>
      <c r="AC30" s="225">
        <v>0.72099999999999997</v>
      </c>
      <c r="AD30" s="201">
        <v>13278.18</v>
      </c>
      <c r="AE30" s="225">
        <v>0.108</v>
      </c>
    </row>
    <row r="31" spans="1:31" x14ac:dyDescent="0.3">
      <c r="A31" s="199" t="s">
        <v>1763</v>
      </c>
      <c r="B31" s="200">
        <v>556</v>
      </c>
      <c r="C31" s="225">
        <v>8.4524171480693217E-2</v>
      </c>
      <c r="D31" s="199">
        <v>103.030303030303</v>
      </c>
      <c r="E31" s="200">
        <v>812</v>
      </c>
      <c r="F31" s="225">
        <v>0.12017167381974249</v>
      </c>
      <c r="G31" s="199">
        <v>141.81818181818099</v>
      </c>
      <c r="H31" s="200">
        <v>827</v>
      </c>
      <c r="I31" s="225">
        <v>0.1289166017147311</v>
      </c>
      <c r="J31" s="201">
        <v>184.24243200000001</v>
      </c>
      <c r="K31" s="225">
        <v>0.48741007194244607</v>
      </c>
      <c r="L31" s="200">
        <v>46123</v>
      </c>
      <c r="M31" s="225">
        <v>0.13</v>
      </c>
      <c r="N31" s="200">
        <v>1436</v>
      </c>
      <c r="O31" s="200">
        <v>45943</v>
      </c>
      <c r="P31" s="225">
        <v>0.127</v>
      </c>
      <c r="Q31" s="200">
        <v>1201</v>
      </c>
      <c r="R31" s="200">
        <v>47868</v>
      </c>
      <c r="S31" s="225">
        <v>0.12</v>
      </c>
      <c r="T31" s="201">
        <v>1430.91</v>
      </c>
      <c r="U31" s="225">
        <v>3.7999999999999999E-2</v>
      </c>
      <c r="V31" s="200">
        <v>1940039</v>
      </c>
      <c r="W31" s="225">
        <v>0.11899999999999999</v>
      </c>
      <c r="X31" s="200">
        <v>8838</v>
      </c>
      <c r="Y31" s="200">
        <v>1823301</v>
      </c>
      <c r="Z31" s="225">
        <v>0.108</v>
      </c>
      <c r="AA31" s="200">
        <v>8273</v>
      </c>
      <c r="AB31" s="200">
        <v>1818478</v>
      </c>
      <c r="AC31" s="225">
        <v>0.1</v>
      </c>
      <c r="AD31" s="201">
        <v>8448.48</v>
      </c>
      <c r="AE31" s="225">
        <v>-6.3E-2</v>
      </c>
    </row>
    <row r="32" spans="1:31" x14ac:dyDescent="0.3">
      <c r="A32" s="199" t="s">
        <v>1504</v>
      </c>
      <c r="B32" s="200">
        <v>348</v>
      </c>
      <c r="C32" s="225">
        <v>5.2903618121009424E-2</v>
      </c>
      <c r="D32" s="199">
        <v>81.212121212121204</v>
      </c>
      <c r="E32" s="200">
        <v>726</v>
      </c>
      <c r="F32" s="225">
        <v>0.1074441320112476</v>
      </c>
      <c r="G32" s="199">
        <v>136.969696969696</v>
      </c>
      <c r="H32" s="200">
        <v>595</v>
      </c>
      <c r="I32" s="225">
        <v>9.2751363990646915E-2</v>
      </c>
      <c r="J32" s="199">
        <v>155.15152</v>
      </c>
      <c r="K32" s="225">
        <v>0.70977011494252873</v>
      </c>
      <c r="L32" s="200">
        <v>31256</v>
      </c>
      <c r="M32" s="225">
        <v>8.7999999999999995E-2</v>
      </c>
      <c r="N32" s="199">
        <v>952</v>
      </c>
      <c r="O32" s="200">
        <v>30240</v>
      </c>
      <c r="P32" s="225">
        <v>8.4000000000000005E-2</v>
      </c>
      <c r="Q32" s="199">
        <v>928</v>
      </c>
      <c r="R32" s="200">
        <v>32064</v>
      </c>
      <c r="S32" s="225">
        <v>0.08</v>
      </c>
      <c r="T32" s="201">
        <v>1140.6099999999999</v>
      </c>
      <c r="U32" s="225">
        <v>2.5999999999999999E-2</v>
      </c>
      <c r="V32" s="200">
        <v>1460095</v>
      </c>
      <c r="W32" s="225">
        <v>0.09</v>
      </c>
      <c r="X32" s="200">
        <v>7212</v>
      </c>
      <c r="Y32" s="200">
        <v>1361548</v>
      </c>
      <c r="Z32" s="225">
        <v>8.1000000000000003E-2</v>
      </c>
      <c r="AA32" s="200">
        <v>6241</v>
      </c>
      <c r="AB32" s="200">
        <v>1326184</v>
      </c>
      <c r="AC32" s="225">
        <v>7.2999999999999995E-2</v>
      </c>
      <c r="AD32" s="201">
        <v>6402.42</v>
      </c>
      <c r="AE32" s="225">
        <v>-9.1999999999999998E-2</v>
      </c>
    </row>
    <row r="33" spans="1:31" x14ac:dyDescent="0.3">
      <c r="A33" s="199" t="s">
        <v>1505</v>
      </c>
      <c r="B33" s="200">
        <v>34</v>
      </c>
      <c r="C33" s="225">
        <v>5.168744299179082E-3</v>
      </c>
      <c r="D33" s="199">
        <v>18.181818181818102</v>
      </c>
      <c r="E33" s="200">
        <v>30</v>
      </c>
      <c r="F33" s="225">
        <v>4.4398401657540325E-3</v>
      </c>
      <c r="G33" s="199">
        <v>18.7878787878787</v>
      </c>
      <c r="H33" s="200">
        <v>149</v>
      </c>
      <c r="I33" s="225">
        <v>2.3226812159002339E-2</v>
      </c>
      <c r="J33" s="199">
        <v>95.151510000000002</v>
      </c>
      <c r="K33" s="225">
        <v>3.3823529411764706</v>
      </c>
      <c r="L33" s="200">
        <v>6556</v>
      </c>
      <c r="M33" s="225">
        <v>1.7999999999999999E-2</v>
      </c>
      <c r="N33" s="199">
        <v>361</v>
      </c>
      <c r="O33" s="200">
        <v>6793</v>
      </c>
      <c r="P33" s="225">
        <v>1.9E-2</v>
      </c>
      <c r="Q33" s="199">
        <v>467</v>
      </c>
      <c r="R33" s="200">
        <v>7494</v>
      </c>
      <c r="S33" s="225">
        <v>1.9E-2</v>
      </c>
      <c r="T33" s="199">
        <v>486.67</v>
      </c>
      <c r="U33" s="225">
        <v>0.14299999999999999</v>
      </c>
      <c r="V33" s="200">
        <v>280313</v>
      </c>
      <c r="W33" s="225">
        <v>1.7000000000000001E-2</v>
      </c>
      <c r="X33" s="200">
        <v>2801</v>
      </c>
      <c r="Y33" s="200">
        <v>268059</v>
      </c>
      <c r="Z33" s="225">
        <v>1.6E-2</v>
      </c>
      <c r="AA33" s="200">
        <v>3098</v>
      </c>
      <c r="AB33" s="200">
        <v>285049</v>
      </c>
      <c r="AC33" s="225">
        <v>1.6E-2</v>
      </c>
      <c r="AD33" s="201">
        <v>3306.67</v>
      </c>
      <c r="AE33" s="225">
        <v>1.7000000000000001E-2</v>
      </c>
    </row>
    <row r="34" spans="1:31" x14ac:dyDescent="0.3">
      <c r="A34" s="199" t="s">
        <v>1506</v>
      </c>
      <c r="B34" s="200">
        <v>74</v>
      </c>
      <c r="C34" s="225">
        <v>1.124961994527212E-2</v>
      </c>
      <c r="D34" s="199">
        <v>39.393939393939398</v>
      </c>
      <c r="E34" s="200">
        <v>20</v>
      </c>
      <c r="F34" s="225">
        <v>2.9598934438360221E-3</v>
      </c>
      <c r="G34" s="199">
        <v>15.757575757575699</v>
      </c>
      <c r="H34" s="200">
        <v>42</v>
      </c>
      <c r="I34" s="225">
        <v>6.5471551052221355E-3</v>
      </c>
      <c r="J34" s="199">
        <v>24.848483999999999</v>
      </c>
      <c r="K34" s="225">
        <v>-0.43243243243243246</v>
      </c>
      <c r="L34" s="200">
        <v>3421</v>
      </c>
      <c r="M34" s="225">
        <v>0.01</v>
      </c>
      <c r="N34" s="199">
        <v>435</v>
      </c>
      <c r="O34" s="200">
        <v>4014</v>
      </c>
      <c r="P34" s="225">
        <v>1.0999999999999999E-2</v>
      </c>
      <c r="Q34" s="199">
        <v>354</v>
      </c>
      <c r="R34" s="200">
        <v>4213</v>
      </c>
      <c r="S34" s="225">
        <v>1.0999999999999999E-2</v>
      </c>
      <c r="T34" s="199">
        <v>468.48</v>
      </c>
      <c r="U34" s="225">
        <v>0.23200000000000001</v>
      </c>
      <c r="V34" s="200">
        <v>102460</v>
      </c>
      <c r="W34" s="225">
        <v>6.0000000000000001E-3</v>
      </c>
      <c r="X34" s="200">
        <v>1979</v>
      </c>
      <c r="Y34" s="200">
        <v>101729</v>
      </c>
      <c r="Z34" s="225">
        <v>6.0000000000000001E-3</v>
      </c>
      <c r="AA34" s="200">
        <v>1845</v>
      </c>
      <c r="AB34" s="200">
        <v>111802</v>
      </c>
      <c r="AC34" s="225">
        <v>6.0000000000000001E-3</v>
      </c>
      <c r="AD34" s="201">
        <v>2132.73</v>
      </c>
      <c r="AE34" s="225">
        <v>9.0999999999999998E-2</v>
      </c>
    </row>
    <row r="35" spans="1:31" x14ac:dyDescent="0.3">
      <c r="A35" s="199" t="s">
        <v>1764</v>
      </c>
      <c r="B35" s="200">
        <v>62</v>
      </c>
      <c r="C35" s="225">
        <v>9.425357251444208E-3</v>
      </c>
      <c r="D35" s="199">
        <v>24.848484848484802</v>
      </c>
      <c r="E35" s="199">
        <v>25</v>
      </c>
      <c r="F35" s="225">
        <v>3.6998668047950275E-3</v>
      </c>
      <c r="G35" s="199">
        <v>17.5757575757575</v>
      </c>
      <c r="H35" s="199">
        <v>19</v>
      </c>
      <c r="I35" s="225">
        <v>2.9618082618862044E-3</v>
      </c>
      <c r="J35" s="199">
        <v>19.393940000000001</v>
      </c>
      <c r="K35" s="225">
        <v>-0.69354838709677424</v>
      </c>
      <c r="L35" s="200">
        <v>2167</v>
      </c>
      <c r="M35" s="225">
        <v>6.0000000000000001E-3</v>
      </c>
      <c r="N35" s="199">
        <v>367</v>
      </c>
      <c r="O35" s="200">
        <v>2727</v>
      </c>
      <c r="P35" s="225">
        <v>8.0000000000000002E-3</v>
      </c>
      <c r="Q35" s="199">
        <v>302</v>
      </c>
      <c r="R35" s="200">
        <v>2239</v>
      </c>
      <c r="S35" s="225">
        <v>6.0000000000000001E-3</v>
      </c>
      <c r="T35" s="199">
        <v>240</v>
      </c>
      <c r="U35" s="225">
        <v>3.3000000000000002E-2</v>
      </c>
      <c r="V35" s="200">
        <v>51221</v>
      </c>
      <c r="W35" s="225">
        <v>3.0000000000000001E-3</v>
      </c>
      <c r="X35" s="200">
        <v>1354</v>
      </c>
      <c r="Y35" s="200">
        <v>50682</v>
      </c>
      <c r="Z35" s="225">
        <v>3.0000000000000001E-3</v>
      </c>
      <c r="AA35" s="200">
        <v>1279</v>
      </c>
      <c r="AB35" s="200">
        <v>61048</v>
      </c>
      <c r="AC35" s="225">
        <v>3.0000000000000001E-3</v>
      </c>
      <c r="AD35" s="201">
        <v>1444.85</v>
      </c>
      <c r="AE35" s="225">
        <v>0.192</v>
      </c>
    </row>
    <row r="36" spans="1:31" x14ac:dyDescent="0.3">
      <c r="A36" s="199" t="s">
        <v>1765</v>
      </c>
      <c r="B36" s="199">
        <v>38</v>
      </c>
      <c r="C36" s="225">
        <v>5.7768318637883859E-3</v>
      </c>
      <c r="D36" s="199">
        <v>27.272727272727199</v>
      </c>
      <c r="E36" s="199">
        <v>11</v>
      </c>
      <c r="F36" s="225">
        <v>1.627941394109812E-3</v>
      </c>
      <c r="G36" s="199">
        <v>10.303030303030299</v>
      </c>
      <c r="H36" s="199">
        <v>22</v>
      </c>
      <c r="I36" s="225">
        <v>3.4294621979734994E-3</v>
      </c>
      <c r="J36" s="199">
        <v>21.212122000000001</v>
      </c>
      <c r="K36" s="225">
        <v>-0.42105263157894735</v>
      </c>
      <c r="L36" s="200">
        <v>2723</v>
      </c>
      <c r="M36" s="225">
        <v>8.0000000000000002E-3</v>
      </c>
      <c r="N36" s="199">
        <v>497</v>
      </c>
      <c r="O36" s="200">
        <v>2169</v>
      </c>
      <c r="P36" s="225">
        <v>6.0000000000000001E-3</v>
      </c>
      <c r="Q36" s="199">
        <v>259</v>
      </c>
      <c r="R36" s="200">
        <v>1858</v>
      </c>
      <c r="S36" s="225">
        <v>5.0000000000000001E-3</v>
      </c>
      <c r="T36" s="199">
        <v>282.42</v>
      </c>
      <c r="U36" s="225">
        <v>-0.318</v>
      </c>
      <c r="V36" s="200">
        <v>45950</v>
      </c>
      <c r="W36" s="225">
        <v>3.0000000000000001E-3</v>
      </c>
      <c r="X36" s="200">
        <v>1387</v>
      </c>
      <c r="Y36" s="200">
        <v>41283</v>
      </c>
      <c r="Z36" s="225">
        <v>2E-3</v>
      </c>
      <c r="AA36" s="199">
        <v>933</v>
      </c>
      <c r="AB36" s="200">
        <v>34395</v>
      </c>
      <c r="AC36" s="225">
        <v>2E-3</v>
      </c>
      <c r="AD36" s="199">
        <v>876.36</v>
      </c>
      <c r="AE36" s="225">
        <v>-0.251</v>
      </c>
    </row>
    <row r="37" spans="1:31" x14ac:dyDescent="0.3">
      <c r="A37" s="199" t="s">
        <v>1766</v>
      </c>
      <c r="B37" s="200">
        <v>27</v>
      </c>
      <c r="C37" s="225">
        <v>4.1045910611128E-3</v>
      </c>
      <c r="D37" s="199">
        <v>23.636363636363601</v>
      </c>
      <c r="E37" s="200">
        <v>19</v>
      </c>
      <c r="F37" s="225">
        <v>2.8118987716442209E-3</v>
      </c>
      <c r="G37" s="199">
        <v>15.151515151515101</v>
      </c>
      <c r="H37" s="200">
        <v>11</v>
      </c>
      <c r="I37" s="225">
        <v>1.7147310989867497E-3</v>
      </c>
      <c r="J37" s="199">
        <v>10.30303</v>
      </c>
      <c r="K37" s="225">
        <v>-0.59259259259259256</v>
      </c>
      <c r="L37" s="200">
        <v>5067</v>
      </c>
      <c r="M37" s="225">
        <v>1.4E-2</v>
      </c>
      <c r="N37" s="199">
        <v>353</v>
      </c>
      <c r="O37" s="200">
        <v>4679</v>
      </c>
      <c r="P37" s="225">
        <v>1.2999999999999999E-2</v>
      </c>
      <c r="Q37" s="199">
        <v>338</v>
      </c>
      <c r="R37" s="200">
        <v>3759</v>
      </c>
      <c r="S37" s="225">
        <v>8.9999999999999993E-3</v>
      </c>
      <c r="T37" s="199">
        <v>286.06</v>
      </c>
      <c r="U37" s="225">
        <v>-0.25800000000000001</v>
      </c>
      <c r="V37" s="200">
        <v>833179</v>
      </c>
      <c r="W37" s="225">
        <v>5.0999999999999997E-2</v>
      </c>
      <c r="X37" s="200">
        <v>4481</v>
      </c>
      <c r="Y37" s="200">
        <v>880090</v>
      </c>
      <c r="Z37" s="225">
        <v>5.1999999999999998E-2</v>
      </c>
      <c r="AA37" s="200">
        <v>4450</v>
      </c>
      <c r="AB37" s="200">
        <v>842402</v>
      </c>
      <c r="AC37" s="225">
        <v>4.5999999999999999E-2</v>
      </c>
      <c r="AD37" s="201">
        <v>4132.7299999999996</v>
      </c>
      <c r="AE37" s="225">
        <v>1.0999999999999999E-2</v>
      </c>
    </row>
    <row r="38" spans="1:31" x14ac:dyDescent="0.3">
      <c r="A38" s="199" t="s">
        <v>1767</v>
      </c>
      <c r="B38" s="200">
        <v>27</v>
      </c>
      <c r="C38" s="225">
        <v>4.1045910611128E-3</v>
      </c>
      <c r="D38" s="199">
        <v>23.636363636363601</v>
      </c>
      <c r="E38" s="200">
        <v>2</v>
      </c>
      <c r="F38" s="225">
        <v>2.9598934438360218E-4</v>
      </c>
      <c r="G38" s="199">
        <v>2.4242424242424199</v>
      </c>
      <c r="H38" s="200">
        <v>0</v>
      </c>
      <c r="I38" s="225">
        <v>0</v>
      </c>
      <c r="J38" s="199">
        <v>13.939394</v>
      </c>
      <c r="K38" s="225">
        <v>-1</v>
      </c>
      <c r="L38" s="200">
        <v>4882</v>
      </c>
      <c r="M38" s="225">
        <v>1.4E-2</v>
      </c>
      <c r="N38" s="199">
        <v>342</v>
      </c>
      <c r="O38" s="200">
        <v>4568</v>
      </c>
      <c r="P38" s="225">
        <v>1.2999999999999999E-2</v>
      </c>
      <c r="Q38" s="199">
        <v>333</v>
      </c>
      <c r="R38" s="200">
        <v>3582</v>
      </c>
      <c r="S38" s="225">
        <v>8.9999999999999993E-3</v>
      </c>
      <c r="T38" s="199">
        <v>281.20999999999998</v>
      </c>
      <c r="U38" s="225">
        <v>-0.26600000000000001</v>
      </c>
      <c r="V38" s="200">
        <v>620864</v>
      </c>
      <c r="W38" s="225">
        <v>3.7999999999999999E-2</v>
      </c>
      <c r="X38" s="200">
        <v>4363</v>
      </c>
      <c r="Y38" s="200">
        <v>612589</v>
      </c>
      <c r="Z38" s="225">
        <v>3.5999999999999997E-2</v>
      </c>
      <c r="AA38" s="200">
        <v>3858</v>
      </c>
      <c r="AB38" s="200">
        <v>524621</v>
      </c>
      <c r="AC38" s="225">
        <v>2.9000000000000001E-2</v>
      </c>
      <c r="AD38" s="201">
        <v>3443.64</v>
      </c>
      <c r="AE38" s="225">
        <v>-0.155</v>
      </c>
    </row>
    <row r="39" spans="1:31" x14ac:dyDescent="0.3">
      <c r="A39" s="199" t="s">
        <v>1768</v>
      </c>
      <c r="B39" s="199">
        <v>0</v>
      </c>
      <c r="C39" s="225">
        <v>0</v>
      </c>
      <c r="D39" s="199">
        <v>72.121212121212096</v>
      </c>
      <c r="E39" s="199">
        <v>0</v>
      </c>
      <c r="F39" s="225">
        <v>0</v>
      </c>
      <c r="G39" s="199">
        <v>12.7272727272727</v>
      </c>
      <c r="H39" s="199">
        <v>0</v>
      </c>
      <c r="I39" s="225">
        <v>0</v>
      </c>
      <c r="J39" s="199">
        <v>13.939394</v>
      </c>
      <c r="K39" s="225"/>
      <c r="L39" s="199">
        <v>77</v>
      </c>
      <c r="M39" s="225">
        <v>0</v>
      </c>
      <c r="N39" s="199">
        <v>35</v>
      </c>
      <c r="O39" s="199">
        <v>37</v>
      </c>
      <c r="P39" s="225">
        <v>0</v>
      </c>
      <c r="Q39" s="199">
        <v>25</v>
      </c>
      <c r="R39" s="199">
        <v>48</v>
      </c>
      <c r="S39" s="225">
        <v>0</v>
      </c>
      <c r="T39" s="199">
        <v>36.97</v>
      </c>
      <c r="U39" s="225">
        <v>-0.377</v>
      </c>
      <c r="V39" s="200">
        <v>22701</v>
      </c>
      <c r="W39" s="225">
        <v>1E-3</v>
      </c>
      <c r="X39" s="199">
        <v>770</v>
      </c>
      <c r="Y39" s="200">
        <v>21403</v>
      </c>
      <c r="Z39" s="225">
        <v>1E-3</v>
      </c>
      <c r="AA39" s="199">
        <v>699</v>
      </c>
      <c r="AB39" s="200">
        <v>198342</v>
      </c>
      <c r="AC39" s="225">
        <v>1.0999999999999999E-2</v>
      </c>
      <c r="AD39" s="201">
        <v>2127.27</v>
      </c>
      <c r="AE39" s="225">
        <v>7.7370000000000001</v>
      </c>
    </row>
    <row r="40" spans="1:31" x14ac:dyDescent="0.3">
      <c r="A40" s="199" t="s">
        <v>1769</v>
      </c>
      <c r="B40" s="199">
        <v>0</v>
      </c>
      <c r="C40" s="225">
        <v>0</v>
      </c>
      <c r="D40" s="199">
        <v>72.121212121212096</v>
      </c>
      <c r="E40" s="199">
        <v>0</v>
      </c>
      <c r="F40" s="225">
        <v>0</v>
      </c>
      <c r="G40" s="199">
        <v>12.7272727272727</v>
      </c>
      <c r="H40" s="199">
        <v>0</v>
      </c>
      <c r="I40" s="225">
        <v>0</v>
      </c>
      <c r="J40" s="199">
        <v>13.939394</v>
      </c>
      <c r="K40" s="225"/>
      <c r="L40" s="199">
        <v>31</v>
      </c>
      <c r="M40" s="225">
        <v>0</v>
      </c>
      <c r="N40" s="199">
        <v>30</v>
      </c>
      <c r="O40" s="199">
        <v>23</v>
      </c>
      <c r="P40" s="225">
        <v>0</v>
      </c>
      <c r="Q40" s="199">
        <v>22</v>
      </c>
      <c r="R40" s="199">
        <v>38</v>
      </c>
      <c r="S40" s="225">
        <v>0</v>
      </c>
      <c r="T40" s="199">
        <v>18.79</v>
      </c>
      <c r="U40" s="225">
        <v>0.22600000000000001</v>
      </c>
      <c r="V40" s="200">
        <v>129467</v>
      </c>
      <c r="W40" s="225">
        <v>8.0000000000000002E-3</v>
      </c>
      <c r="X40" s="200">
        <v>1562</v>
      </c>
      <c r="Y40" s="200">
        <v>170567</v>
      </c>
      <c r="Z40" s="225">
        <v>0.01</v>
      </c>
      <c r="AA40" s="200">
        <v>1788</v>
      </c>
      <c r="AB40" s="200">
        <v>77854</v>
      </c>
      <c r="AC40" s="225">
        <v>4.0000000000000001E-3</v>
      </c>
      <c r="AD40" s="201">
        <v>1422.42</v>
      </c>
      <c r="AE40" s="225">
        <v>-0.39900000000000002</v>
      </c>
    </row>
    <row r="41" spans="1:31" x14ac:dyDescent="0.3">
      <c r="A41" s="199" t="s">
        <v>1770</v>
      </c>
      <c r="B41" s="199">
        <v>0</v>
      </c>
      <c r="C41" s="225">
        <v>0</v>
      </c>
      <c r="D41" s="199">
        <v>72.121212121212096</v>
      </c>
      <c r="E41" s="199">
        <v>17</v>
      </c>
      <c r="F41" s="225">
        <v>2.5159094272606186E-3</v>
      </c>
      <c r="G41" s="199">
        <v>15.151515151515101</v>
      </c>
      <c r="H41" s="199">
        <v>0</v>
      </c>
      <c r="I41" s="225">
        <v>0</v>
      </c>
      <c r="J41" s="199">
        <v>13.939394</v>
      </c>
      <c r="K41" s="225"/>
      <c r="L41" s="199">
        <v>50</v>
      </c>
      <c r="M41" s="225">
        <v>0</v>
      </c>
      <c r="N41" s="199">
        <v>28</v>
      </c>
      <c r="O41" s="199">
        <v>51</v>
      </c>
      <c r="P41" s="225">
        <v>0</v>
      </c>
      <c r="Q41" s="199">
        <v>24</v>
      </c>
      <c r="R41" s="199">
        <v>37</v>
      </c>
      <c r="S41" s="225">
        <v>0</v>
      </c>
      <c r="T41" s="199">
        <v>24.85</v>
      </c>
      <c r="U41" s="225">
        <v>-0.26</v>
      </c>
      <c r="V41" s="200">
        <v>54716</v>
      </c>
      <c r="W41" s="225">
        <v>3.0000000000000001E-3</v>
      </c>
      <c r="X41" s="199">
        <v>981</v>
      </c>
      <c r="Y41" s="200">
        <v>66908</v>
      </c>
      <c r="Z41" s="225">
        <v>4.0000000000000001E-3</v>
      </c>
      <c r="AA41" s="200">
        <v>1275</v>
      </c>
      <c r="AB41" s="200">
        <v>29415</v>
      </c>
      <c r="AC41" s="225">
        <v>2E-3</v>
      </c>
      <c r="AD41" s="199">
        <v>933.33</v>
      </c>
      <c r="AE41" s="225">
        <v>-0.46200000000000002</v>
      </c>
    </row>
    <row r="42" spans="1:31" x14ac:dyDescent="0.3">
      <c r="A42" s="199" t="s">
        <v>1514</v>
      </c>
      <c r="B42" s="199">
        <v>0</v>
      </c>
      <c r="C42" s="225">
        <v>0</v>
      </c>
      <c r="D42" s="199">
        <v>72.121212121212096</v>
      </c>
      <c r="E42" s="199">
        <v>0</v>
      </c>
      <c r="F42" s="225">
        <v>0</v>
      </c>
      <c r="G42" s="199">
        <v>12.7272727272727</v>
      </c>
      <c r="H42" s="199">
        <v>11</v>
      </c>
      <c r="I42" s="225">
        <v>1.7147310989867497E-3</v>
      </c>
      <c r="J42" s="199">
        <v>10.30303</v>
      </c>
      <c r="K42" s="225"/>
      <c r="L42" s="199">
        <v>27</v>
      </c>
      <c r="M42" s="225">
        <v>0</v>
      </c>
      <c r="N42" s="199">
        <v>19</v>
      </c>
      <c r="O42" s="199">
        <v>0</v>
      </c>
      <c r="P42" s="225">
        <v>0</v>
      </c>
      <c r="Q42" s="199">
        <v>16</v>
      </c>
      <c r="R42" s="199">
        <v>54</v>
      </c>
      <c r="S42" s="225">
        <v>0</v>
      </c>
      <c r="T42" s="199">
        <v>27.27</v>
      </c>
      <c r="U42" s="225">
        <v>1</v>
      </c>
      <c r="V42" s="200">
        <v>5431</v>
      </c>
      <c r="W42" s="225">
        <v>0</v>
      </c>
      <c r="X42" s="199">
        <v>279</v>
      </c>
      <c r="Y42" s="200">
        <v>8623</v>
      </c>
      <c r="Z42" s="225">
        <v>1E-3</v>
      </c>
      <c r="AA42" s="199">
        <v>418</v>
      </c>
      <c r="AB42" s="200">
        <v>12170</v>
      </c>
      <c r="AC42" s="225">
        <v>1E-3</v>
      </c>
      <c r="AD42" s="199">
        <v>455.15</v>
      </c>
      <c r="AE42" s="225">
        <v>1.2410000000000001</v>
      </c>
    </row>
    <row r="43" spans="1:31" x14ac:dyDescent="0.3">
      <c r="A43" s="199" t="s">
        <v>1515</v>
      </c>
      <c r="B43" s="199">
        <v>0</v>
      </c>
      <c r="C43" s="225">
        <v>0</v>
      </c>
      <c r="D43" s="199">
        <v>72.121212121212096</v>
      </c>
      <c r="E43" s="199">
        <v>0</v>
      </c>
      <c r="F43" s="225">
        <v>0</v>
      </c>
      <c r="G43" s="199">
        <v>12.7272727272727</v>
      </c>
      <c r="H43" s="199">
        <v>0</v>
      </c>
      <c r="I43" s="225">
        <v>0</v>
      </c>
      <c r="J43" s="199">
        <v>13.939394</v>
      </c>
      <c r="K43" s="225"/>
      <c r="L43" s="199">
        <v>29</v>
      </c>
      <c r="M43" s="225">
        <v>0</v>
      </c>
      <c r="N43" s="199">
        <v>27</v>
      </c>
      <c r="O43" s="199">
        <v>70</v>
      </c>
      <c r="P43" s="225">
        <v>0</v>
      </c>
      <c r="Q43" s="199">
        <v>26</v>
      </c>
      <c r="R43" s="199">
        <v>224</v>
      </c>
      <c r="S43" s="225">
        <v>1E-3</v>
      </c>
      <c r="T43" s="199">
        <v>76.97</v>
      </c>
      <c r="U43" s="225">
        <v>6.7240000000000002</v>
      </c>
      <c r="V43" s="200">
        <v>6671</v>
      </c>
      <c r="W43" s="225">
        <v>0</v>
      </c>
      <c r="X43" s="199">
        <v>375</v>
      </c>
      <c r="Y43" s="200">
        <v>8684</v>
      </c>
      <c r="Z43" s="225">
        <v>1E-3</v>
      </c>
      <c r="AA43" s="199">
        <v>413</v>
      </c>
      <c r="AB43" s="200">
        <v>36319</v>
      </c>
      <c r="AC43" s="225">
        <v>2E-3</v>
      </c>
      <c r="AD43" s="199">
        <v>977.58</v>
      </c>
      <c r="AE43" s="225">
        <v>4.444</v>
      </c>
    </row>
    <row r="44" spans="1:31" x14ac:dyDescent="0.3">
      <c r="A44" s="199" t="s">
        <v>1516</v>
      </c>
      <c r="B44" s="199">
        <v>9</v>
      </c>
      <c r="C44" s="225">
        <v>1.3681970203709335E-3</v>
      </c>
      <c r="D44" s="199">
        <v>8.4848484848484809</v>
      </c>
      <c r="E44" s="199">
        <v>48</v>
      </c>
      <c r="F44" s="225">
        <v>7.1037442652064527E-3</v>
      </c>
      <c r="G44" s="199">
        <v>23.030303030302999</v>
      </c>
      <c r="H44" s="199">
        <v>0</v>
      </c>
      <c r="I44" s="225">
        <v>0</v>
      </c>
      <c r="J44" s="199">
        <v>13.939394</v>
      </c>
      <c r="K44" s="225">
        <v>-1</v>
      </c>
      <c r="L44" s="200">
        <v>1273</v>
      </c>
      <c r="M44" s="225">
        <v>4.0000000000000001E-3</v>
      </c>
      <c r="N44" s="199">
        <v>170</v>
      </c>
      <c r="O44" s="200">
        <v>1113</v>
      </c>
      <c r="P44" s="225">
        <v>3.0000000000000001E-3</v>
      </c>
      <c r="Q44" s="199">
        <v>159</v>
      </c>
      <c r="R44" s="199">
        <v>630</v>
      </c>
      <c r="S44" s="225">
        <v>2E-3</v>
      </c>
      <c r="T44" s="199">
        <v>118.18</v>
      </c>
      <c r="U44" s="225">
        <v>-0.505</v>
      </c>
      <c r="V44" s="200">
        <v>54731</v>
      </c>
      <c r="W44" s="225">
        <v>3.0000000000000001E-3</v>
      </c>
      <c r="X44" s="200">
        <v>1191</v>
      </c>
      <c r="Y44" s="200">
        <v>59664</v>
      </c>
      <c r="Z44" s="225">
        <v>4.0000000000000001E-3</v>
      </c>
      <c r="AA44" s="200">
        <v>1267</v>
      </c>
      <c r="AB44" s="200">
        <v>52859</v>
      </c>
      <c r="AC44" s="225">
        <v>3.0000000000000001E-3</v>
      </c>
      <c r="AD44" s="201">
        <v>1159.3900000000001</v>
      </c>
      <c r="AE44" s="225">
        <v>-3.4000000000000002E-2</v>
      </c>
    </row>
    <row r="45" spans="1:31" x14ac:dyDescent="0.3">
      <c r="A45" s="199" t="s">
        <v>1517</v>
      </c>
      <c r="B45" s="200">
        <v>8</v>
      </c>
      <c r="C45" s="225">
        <v>1.2161751292186075E-3</v>
      </c>
      <c r="D45" s="199">
        <v>7.8787878787878798</v>
      </c>
      <c r="E45" s="200">
        <v>13</v>
      </c>
      <c r="F45" s="225">
        <v>1.9239307384934143E-3</v>
      </c>
      <c r="G45" s="199">
        <v>12.1212121212121</v>
      </c>
      <c r="H45" s="200">
        <v>241</v>
      </c>
      <c r="I45" s="225">
        <v>3.7568199532346067E-2</v>
      </c>
      <c r="J45" s="199">
        <v>161.81817599999999</v>
      </c>
      <c r="K45" s="225">
        <v>29.125</v>
      </c>
      <c r="L45" s="200">
        <v>2093</v>
      </c>
      <c r="M45" s="225">
        <v>6.0000000000000001E-3</v>
      </c>
      <c r="N45" s="199">
        <v>222</v>
      </c>
      <c r="O45" s="200">
        <v>3069</v>
      </c>
      <c r="P45" s="225">
        <v>8.0000000000000002E-3</v>
      </c>
      <c r="Q45" s="199">
        <v>288</v>
      </c>
      <c r="R45" s="200">
        <v>1621</v>
      </c>
      <c r="S45" s="225">
        <v>4.0000000000000001E-3</v>
      </c>
      <c r="T45" s="199">
        <v>232.12</v>
      </c>
      <c r="U45" s="225">
        <v>-0.22600000000000001</v>
      </c>
      <c r="V45" s="200">
        <v>152227</v>
      </c>
      <c r="W45" s="225">
        <v>8.9999999999999993E-3</v>
      </c>
      <c r="X45" s="200">
        <v>2020</v>
      </c>
      <c r="Y45" s="200">
        <v>188568</v>
      </c>
      <c r="Z45" s="225">
        <v>1.0999999999999999E-2</v>
      </c>
      <c r="AA45" s="200">
        <v>1779</v>
      </c>
      <c r="AB45" s="200">
        <v>153247</v>
      </c>
      <c r="AC45" s="225">
        <v>8.0000000000000002E-3</v>
      </c>
      <c r="AD45" s="201">
        <v>2120</v>
      </c>
      <c r="AE45" s="225">
        <v>7.0000000000000001E-3</v>
      </c>
    </row>
    <row r="46" spans="1:31" x14ac:dyDescent="0.3">
      <c r="A46" s="199" t="s">
        <v>1518</v>
      </c>
      <c r="B46" s="200">
        <v>86</v>
      </c>
      <c r="C46" s="225">
        <v>1.307388263910003E-2</v>
      </c>
      <c r="D46" s="199">
        <v>33.3333333333333</v>
      </c>
      <c r="E46" s="200">
        <v>98</v>
      </c>
      <c r="F46" s="225">
        <v>1.4503477874796507E-2</v>
      </c>
      <c r="G46" s="199">
        <v>57.5757575757575</v>
      </c>
      <c r="H46" s="200">
        <v>117</v>
      </c>
      <c r="I46" s="225">
        <v>1.8238503507404521E-2</v>
      </c>
      <c r="J46" s="199">
        <v>44.242424</v>
      </c>
      <c r="K46" s="225">
        <v>0.36046511627906974</v>
      </c>
      <c r="L46" s="200">
        <v>7464</v>
      </c>
      <c r="M46" s="225">
        <v>2.1000000000000001E-2</v>
      </c>
      <c r="N46" s="199">
        <v>458</v>
      </c>
      <c r="O46" s="200">
        <v>6674</v>
      </c>
      <c r="P46" s="225">
        <v>1.7999999999999999E-2</v>
      </c>
      <c r="Q46" s="199">
        <v>404</v>
      </c>
      <c r="R46" s="200">
        <v>6126</v>
      </c>
      <c r="S46" s="225">
        <v>1.4999999999999999E-2</v>
      </c>
      <c r="T46" s="199">
        <v>344.85</v>
      </c>
      <c r="U46" s="225">
        <v>-0.17899999999999999</v>
      </c>
      <c r="V46" s="200">
        <v>448940</v>
      </c>
      <c r="W46" s="225">
        <v>2.8000000000000001E-2</v>
      </c>
      <c r="X46" s="200">
        <v>3625</v>
      </c>
      <c r="Y46" s="200">
        <v>456782</v>
      </c>
      <c r="Z46" s="225">
        <v>2.7E-2</v>
      </c>
      <c r="AA46" s="200">
        <v>3373</v>
      </c>
      <c r="AB46" s="200">
        <v>460235</v>
      </c>
      <c r="AC46" s="225">
        <v>2.5000000000000001E-2</v>
      </c>
      <c r="AD46" s="201">
        <v>3440</v>
      </c>
      <c r="AE46" s="225">
        <v>2.5000000000000001E-2</v>
      </c>
    </row>
    <row r="47" spans="1:31" x14ac:dyDescent="0.3">
      <c r="A47" s="199" t="s">
        <v>1520</v>
      </c>
      <c r="B47" s="200">
        <v>198</v>
      </c>
      <c r="C47" s="225">
        <v>3.0100334448160536E-2</v>
      </c>
      <c r="D47" s="199">
        <v>50.909090909090899</v>
      </c>
      <c r="E47" s="200">
        <v>72</v>
      </c>
      <c r="F47" s="225">
        <v>1.0655616397809679E-2</v>
      </c>
      <c r="G47" s="199">
        <v>32.121212121212103</v>
      </c>
      <c r="H47" s="200">
        <v>38</v>
      </c>
      <c r="I47" s="225">
        <v>5.9236165237724087E-3</v>
      </c>
      <c r="J47" s="199">
        <v>23.636364</v>
      </c>
      <c r="K47" s="225">
        <v>-0.80808080808080807</v>
      </c>
      <c r="L47" s="200">
        <v>9458</v>
      </c>
      <c r="M47" s="225">
        <v>2.7E-2</v>
      </c>
      <c r="N47" s="199">
        <v>596</v>
      </c>
      <c r="O47" s="200">
        <v>6173</v>
      </c>
      <c r="P47" s="225">
        <v>1.7000000000000001E-2</v>
      </c>
      <c r="Q47" s="199">
        <v>452</v>
      </c>
      <c r="R47" s="200">
        <v>4198</v>
      </c>
      <c r="S47" s="225">
        <v>1.0999999999999999E-2</v>
      </c>
      <c r="T47" s="199">
        <v>340</v>
      </c>
      <c r="U47" s="225">
        <v>-0.55600000000000005</v>
      </c>
      <c r="V47" s="200">
        <v>156627</v>
      </c>
      <c r="W47" s="225">
        <v>0.01</v>
      </c>
      <c r="X47" s="200">
        <v>2075</v>
      </c>
      <c r="Y47" s="200">
        <v>165542</v>
      </c>
      <c r="Z47" s="225">
        <v>0.01</v>
      </c>
      <c r="AA47" s="200">
        <v>1978</v>
      </c>
      <c r="AB47" s="200">
        <v>200381</v>
      </c>
      <c r="AC47" s="225">
        <v>1.0999999999999999E-2</v>
      </c>
      <c r="AD47" s="201">
        <v>2606.67</v>
      </c>
      <c r="AE47" s="225">
        <v>0.27900000000000003</v>
      </c>
    </row>
    <row r="48" spans="1:31" x14ac:dyDescent="0.3">
      <c r="A48" s="199" t="s">
        <v>1771</v>
      </c>
      <c r="B48" s="200">
        <v>228</v>
      </c>
      <c r="C48" s="225">
        <v>3.4660991182730312E-2</v>
      </c>
      <c r="D48" s="199">
        <v>59.393939393939398</v>
      </c>
      <c r="E48" s="200">
        <v>362</v>
      </c>
      <c r="F48" s="225">
        <v>5.3574071333431998E-2</v>
      </c>
      <c r="G48" s="199">
        <v>83.636363636363598</v>
      </c>
      <c r="H48" s="200">
        <v>224</v>
      </c>
      <c r="I48" s="225">
        <v>3.491816056118472E-2</v>
      </c>
      <c r="J48" s="199">
        <v>78.787880000000001</v>
      </c>
      <c r="K48" s="225">
        <v>-1.7543859649122806E-2</v>
      </c>
      <c r="L48" s="200">
        <v>13059</v>
      </c>
      <c r="M48" s="225">
        <v>3.6999999999999998E-2</v>
      </c>
      <c r="N48" s="199">
        <v>478</v>
      </c>
      <c r="O48" s="200">
        <v>14989</v>
      </c>
      <c r="P48" s="225">
        <v>4.1000000000000002E-2</v>
      </c>
      <c r="Q48" s="199">
        <v>547</v>
      </c>
      <c r="R48" s="200">
        <v>22366</v>
      </c>
      <c r="S48" s="225">
        <v>5.6000000000000001E-2</v>
      </c>
      <c r="T48" s="199">
        <v>853.94</v>
      </c>
      <c r="U48" s="225">
        <v>0.71299999999999997</v>
      </c>
      <c r="V48" s="200">
        <v>805819</v>
      </c>
      <c r="W48" s="225">
        <v>0.05</v>
      </c>
      <c r="X48" s="200">
        <v>4420</v>
      </c>
      <c r="Y48" s="200">
        <v>900328</v>
      </c>
      <c r="Z48" s="225">
        <v>5.2999999999999999E-2</v>
      </c>
      <c r="AA48" s="200">
        <v>4250</v>
      </c>
      <c r="AB48" s="200">
        <v>1529697</v>
      </c>
      <c r="AC48" s="225">
        <v>8.4000000000000005E-2</v>
      </c>
      <c r="AD48" s="201">
        <v>8544.24</v>
      </c>
      <c r="AE48" s="225">
        <v>0.89800000000000002</v>
      </c>
    </row>
    <row r="49" spans="1:31" x14ac:dyDescent="0.3">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row>
    <row r="50" spans="1:31" x14ac:dyDescent="0.3">
      <c r="A50" s="229" t="s">
        <v>1991</v>
      </c>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row>
    <row r="51" spans="1:31" x14ac:dyDescent="0.3">
      <c r="A51" s="199"/>
      <c r="B51" s="226" t="s">
        <v>1720</v>
      </c>
      <c r="C51" s="227"/>
      <c r="D51" s="227" t="s">
        <v>1721</v>
      </c>
      <c r="E51" s="226" t="s">
        <v>1720</v>
      </c>
      <c r="F51" s="227"/>
      <c r="G51" s="227" t="s">
        <v>1721</v>
      </c>
      <c r="H51" s="226" t="s">
        <v>1720</v>
      </c>
      <c r="I51" s="227"/>
      <c r="J51" s="227" t="s">
        <v>1721</v>
      </c>
      <c r="K51" s="199" t="s">
        <v>188</v>
      </c>
      <c r="L51" s="226" t="s">
        <v>1720</v>
      </c>
      <c r="M51" s="227"/>
      <c r="N51" s="227" t="s">
        <v>1721</v>
      </c>
      <c r="O51" s="226" t="s">
        <v>1720</v>
      </c>
      <c r="P51" s="227"/>
      <c r="Q51" s="227" t="s">
        <v>1721</v>
      </c>
      <c r="R51" s="226" t="s">
        <v>1720</v>
      </c>
      <c r="S51" s="227"/>
      <c r="T51" s="227" t="s">
        <v>1721</v>
      </c>
      <c r="U51" s="199" t="s">
        <v>188</v>
      </c>
      <c r="V51" s="226" t="s">
        <v>1720</v>
      </c>
      <c r="W51" s="227"/>
      <c r="X51" s="227" t="s">
        <v>1721</v>
      </c>
      <c r="Y51" s="226" t="s">
        <v>1720</v>
      </c>
      <c r="Z51" s="227"/>
      <c r="AA51" s="227" t="s">
        <v>1721</v>
      </c>
      <c r="AB51" s="226" t="s">
        <v>1720</v>
      </c>
      <c r="AC51" s="227"/>
      <c r="AD51" s="227" t="s">
        <v>1721</v>
      </c>
      <c r="AE51" s="199" t="s">
        <v>188</v>
      </c>
    </row>
    <row r="52" spans="1:31" x14ac:dyDescent="0.3">
      <c r="A52" s="199" t="s">
        <v>1992</v>
      </c>
      <c r="B52" s="224">
        <v>1308</v>
      </c>
      <c r="C52" s="199" t="s">
        <v>188</v>
      </c>
      <c r="D52" s="224">
        <v>43.030303030303003</v>
      </c>
      <c r="E52" s="224">
        <v>1143</v>
      </c>
      <c r="F52" s="199" t="s">
        <v>188</v>
      </c>
      <c r="G52" s="224">
        <v>61.818181818181799</v>
      </c>
      <c r="H52" s="200">
        <v>1143</v>
      </c>
      <c r="I52" s="199" t="s">
        <v>188</v>
      </c>
      <c r="J52" s="199">
        <v>103.030304</v>
      </c>
      <c r="K52" s="225">
        <v>-0.12614678899082568</v>
      </c>
      <c r="L52" s="224">
        <v>1332</v>
      </c>
      <c r="M52" s="199" t="s">
        <v>188</v>
      </c>
      <c r="N52" s="224">
        <v>8</v>
      </c>
      <c r="O52" s="224">
        <v>1202</v>
      </c>
      <c r="P52" s="199" t="s">
        <v>188</v>
      </c>
      <c r="Q52" s="224">
        <v>9</v>
      </c>
      <c r="R52" s="200">
        <v>1318</v>
      </c>
      <c r="S52" s="199" t="s">
        <v>188</v>
      </c>
      <c r="T52" s="199">
        <v>11.52</v>
      </c>
      <c r="U52" s="225">
        <v>-1.0999999999999999E-2</v>
      </c>
      <c r="V52" s="224">
        <v>1882</v>
      </c>
      <c r="W52" s="199" t="s">
        <v>188</v>
      </c>
      <c r="X52" s="224">
        <v>2</v>
      </c>
      <c r="Y52" s="224">
        <v>1693</v>
      </c>
      <c r="Z52" s="199" t="s">
        <v>188</v>
      </c>
      <c r="AA52" s="224">
        <v>2</v>
      </c>
      <c r="AB52" s="200">
        <v>1851</v>
      </c>
      <c r="AC52" s="199" t="s">
        <v>188</v>
      </c>
      <c r="AD52" s="199">
        <v>3.03</v>
      </c>
      <c r="AE52" s="225">
        <v>-1.6E-2</v>
      </c>
    </row>
    <row r="53" spans="1:31" x14ac:dyDescent="0.3">
      <c r="A53" s="199" t="s">
        <v>1993</v>
      </c>
      <c r="B53" s="224">
        <v>1538</v>
      </c>
      <c r="C53" s="199" t="s">
        <v>188</v>
      </c>
      <c r="D53" s="224">
        <v>62.424242424242401</v>
      </c>
      <c r="E53" s="224">
        <v>1417</v>
      </c>
      <c r="F53" s="199" t="s">
        <v>188</v>
      </c>
      <c r="G53" s="224">
        <v>35.151515151515099</v>
      </c>
      <c r="H53" s="200">
        <v>1483</v>
      </c>
      <c r="I53" s="199" t="s">
        <v>188</v>
      </c>
      <c r="J53" s="199">
        <v>56.969695999999999</v>
      </c>
      <c r="K53" s="225">
        <v>-3.5760728218465543E-2</v>
      </c>
      <c r="L53" s="224">
        <v>1665</v>
      </c>
      <c r="M53" s="199" t="s">
        <v>188</v>
      </c>
      <c r="N53" s="224">
        <v>9</v>
      </c>
      <c r="O53" s="224">
        <v>1516</v>
      </c>
      <c r="P53" s="199" t="s">
        <v>188</v>
      </c>
      <c r="Q53" s="224">
        <v>10</v>
      </c>
      <c r="R53" s="200">
        <v>1660</v>
      </c>
      <c r="S53" s="199" t="s">
        <v>188</v>
      </c>
      <c r="T53" s="199">
        <v>10.3</v>
      </c>
      <c r="U53" s="225">
        <v>-3.0000000000000001E-3</v>
      </c>
      <c r="V53" s="224">
        <v>2345</v>
      </c>
      <c r="W53" s="199" t="s">
        <v>188</v>
      </c>
      <c r="X53" s="224">
        <v>2</v>
      </c>
      <c r="Y53" s="224">
        <v>2155</v>
      </c>
      <c r="Z53" s="199" t="s">
        <v>188</v>
      </c>
      <c r="AA53" s="224">
        <v>2</v>
      </c>
      <c r="AB53" s="200">
        <v>2422</v>
      </c>
      <c r="AC53" s="199" t="s">
        <v>188</v>
      </c>
      <c r="AD53" s="199">
        <v>3.03</v>
      </c>
      <c r="AE53" s="225">
        <v>3.3000000000000002E-2</v>
      </c>
    </row>
    <row r="54" spans="1:31" x14ac:dyDescent="0.3">
      <c r="A54" s="199" t="s">
        <v>1994</v>
      </c>
      <c r="B54" s="224">
        <v>321</v>
      </c>
      <c r="C54" s="199" t="s">
        <v>188</v>
      </c>
      <c r="D54" s="224">
        <v>18.7878787878787</v>
      </c>
      <c r="E54" s="224">
        <v>397</v>
      </c>
      <c r="F54" s="199" t="s">
        <v>188</v>
      </c>
      <c r="G54" s="224">
        <v>21.818181818181799</v>
      </c>
      <c r="H54" s="199">
        <v>341</v>
      </c>
      <c r="I54" s="199" t="s">
        <v>188</v>
      </c>
      <c r="J54" s="199">
        <v>27.878788</v>
      </c>
      <c r="K54" s="225">
        <v>6.2305295950155763E-2</v>
      </c>
      <c r="L54" s="224">
        <v>395</v>
      </c>
      <c r="M54" s="199" t="s">
        <v>188</v>
      </c>
      <c r="N54" s="224">
        <v>4</v>
      </c>
      <c r="O54" s="224">
        <v>416</v>
      </c>
      <c r="P54" s="199" t="s">
        <v>188</v>
      </c>
      <c r="Q54" s="224">
        <v>5</v>
      </c>
      <c r="R54" s="199">
        <v>499</v>
      </c>
      <c r="S54" s="199" t="s">
        <v>188</v>
      </c>
      <c r="T54" s="199">
        <v>6.67</v>
      </c>
      <c r="U54" s="225">
        <v>0.26300000000000001</v>
      </c>
      <c r="V54" s="224">
        <v>450</v>
      </c>
      <c r="W54" s="199" t="s">
        <v>188</v>
      </c>
      <c r="X54" s="224">
        <v>1</v>
      </c>
      <c r="Y54" s="224">
        <v>500</v>
      </c>
      <c r="Z54" s="199" t="s">
        <v>188</v>
      </c>
      <c r="AA54" s="224">
        <v>1</v>
      </c>
      <c r="AB54" s="199">
        <v>618</v>
      </c>
      <c r="AC54" s="199" t="s">
        <v>188</v>
      </c>
      <c r="AD54" s="199">
        <v>1.21</v>
      </c>
      <c r="AE54" s="225">
        <v>0.373</v>
      </c>
    </row>
    <row r="55" spans="1:31" x14ac:dyDescent="0.3">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row>
    <row r="56" spans="1:31" x14ac:dyDescent="0.3">
      <c r="A56" s="229" t="s">
        <v>2012</v>
      </c>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row>
    <row r="57" spans="1:31" x14ac:dyDescent="0.3">
      <c r="A57" s="199"/>
      <c r="B57" s="226" t="s">
        <v>1720</v>
      </c>
      <c r="C57" s="227"/>
      <c r="D57" s="227" t="s">
        <v>1721</v>
      </c>
      <c r="E57" s="226" t="s">
        <v>1720</v>
      </c>
      <c r="F57" s="227"/>
      <c r="G57" s="227" t="s">
        <v>1721</v>
      </c>
      <c r="H57" s="226" t="s">
        <v>1720</v>
      </c>
      <c r="I57" s="227"/>
      <c r="J57" s="227" t="s">
        <v>1721</v>
      </c>
      <c r="K57" s="199" t="s">
        <v>188</v>
      </c>
      <c r="L57" s="226" t="s">
        <v>1720</v>
      </c>
      <c r="M57" s="227"/>
      <c r="N57" s="227" t="s">
        <v>1721</v>
      </c>
      <c r="O57" s="226" t="s">
        <v>1720</v>
      </c>
      <c r="P57" s="227"/>
      <c r="Q57" s="227" t="s">
        <v>1721</v>
      </c>
      <c r="R57" s="226" t="s">
        <v>1720</v>
      </c>
      <c r="S57" s="227"/>
      <c r="T57" s="227" t="s">
        <v>1721</v>
      </c>
      <c r="U57" s="199" t="s">
        <v>188</v>
      </c>
      <c r="V57" s="226" t="s">
        <v>1720</v>
      </c>
      <c r="W57" s="227"/>
      <c r="X57" s="227" t="s">
        <v>1721</v>
      </c>
      <c r="Y57" s="226" t="s">
        <v>1720</v>
      </c>
      <c r="Z57" s="227"/>
      <c r="AA57" s="227" t="s">
        <v>1721</v>
      </c>
      <c r="AB57" s="226" t="s">
        <v>1720</v>
      </c>
      <c r="AC57" s="227"/>
      <c r="AD57" s="227" t="s">
        <v>1721</v>
      </c>
      <c r="AE57" s="199" t="s">
        <v>188</v>
      </c>
    </row>
    <row r="58" spans="1:31" x14ac:dyDescent="0.3">
      <c r="A58" s="199" t="s">
        <v>2013</v>
      </c>
      <c r="B58" s="224">
        <v>982</v>
      </c>
      <c r="C58" s="199" t="s">
        <v>188</v>
      </c>
      <c r="D58" s="224">
        <v>63.030303030303003</v>
      </c>
      <c r="E58" s="224">
        <v>940</v>
      </c>
      <c r="F58" s="199" t="s">
        <v>188</v>
      </c>
      <c r="G58" s="224">
        <v>30.303030303030301</v>
      </c>
      <c r="H58" s="200">
        <v>989</v>
      </c>
      <c r="I58" s="199" t="s">
        <v>188</v>
      </c>
      <c r="J58" s="199">
        <v>35.151516000000001</v>
      </c>
      <c r="K58" s="225">
        <v>7.1283095723014261E-3</v>
      </c>
      <c r="L58" s="224">
        <v>983</v>
      </c>
      <c r="M58" s="199" t="s">
        <v>188</v>
      </c>
      <c r="N58" s="224">
        <v>4</v>
      </c>
      <c r="O58" s="224">
        <v>992</v>
      </c>
      <c r="P58" s="199" t="s">
        <v>188</v>
      </c>
      <c r="Q58" s="224">
        <v>5</v>
      </c>
      <c r="R58" s="200">
        <v>1135</v>
      </c>
      <c r="S58" s="199" t="s">
        <v>188</v>
      </c>
      <c r="T58" s="199">
        <v>5.45</v>
      </c>
      <c r="U58" s="225">
        <v>0.155</v>
      </c>
      <c r="V58" s="224">
        <v>1409</v>
      </c>
      <c r="W58" s="199" t="s">
        <v>188</v>
      </c>
      <c r="X58" s="224">
        <v>1</v>
      </c>
      <c r="Y58" s="224">
        <v>1419</v>
      </c>
      <c r="Z58" s="199" t="s">
        <v>188</v>
      </c>
      <c r="AA58" s="224">
        <v>1</v>
      </c>
      <c r="AB58" s="200">
        <v>1688</v>
      </c>
      <c r="AC58" s="199" t="s">
        <v>188</v>
      </c>
      <c r="AD58" s="199">
        <v>1.82</v>
      </c>
      <c r="AE58" s="225">
        <v>0.19800000000000001</v>
      </c>
    </row>
    <row r="59" spans="1:31" x14ac:dyDescent="0.3">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row>
    <row r="60" spans="1:31" x14ac:dyDescent="0.3">
      <c r="A60" s="229" t="s">
        <v>2105</v>
      </c>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row>
    <row r="61" spans="1:31" x14ac:dyDescent="0.3">
      <c r="A61" s="199"/>
      <c r="B61" s="226" t="s">
        <v>1720</v>
      </c>
      <c r="C61" s="227"/>
      <c r="D61" s="227" t="s">
        <v>1721</v>
      </c>
      <c r="E61" s="226" t="s">
        <v>1720</v>
      </c>
      <c r="F61" s="227"/>
      <c r="G61" s="227" t="s">
        <v>1721</v>
      </c>
      <c r="H61" s="226" t="s">
        <v>1720</v>
      </c>
      <c r="I61" s="227"/>
      <c r="J61" s="227" t="s">
        <v>1721</v>
      </c>
      <c r="K61" s="199" t="s">
        <v>188</v>
      </c>
      <c r="L61" s="226" t="s">
        <v>1720</v>
      </c>
      <c r="M61" s="227"/>
      <c r="N61" s="227" t="s">
        <v>1721</v>
      </c>
      <c r="O61" s="226" t="s">
        <v>1720</v>
      </c>
      <c r="P61" s="227"/>
      <c r="Q61" s="227" t="s">
        <v>1721</v>
      </c>
      <c r="R61" s="226" t="s">
        <v>1720</v>
      </c>
      <c r="S61" s="227"/>
      <c r="T61" s="227" t="s">
        <v>1721</v>
      </c>
      <c r="U61" s="199" t="s">
        <v>188</v>
      </c>
      <c r="V61" s="226" t="s">
        <v>1720</v>
      </c>
      <c r="W61" s="227"/>
      <c r="X61" s="227" t="s">
        <v>1721</v>
      </c>
      <c r="Y61" s="226" t="s">
        <v>1720</v>
      </c>
      <c r="Z61" s="227"/>
      <c r="AA61" s="227" t="s">
        <v>1721</v>
      </c>
      <c r="AB61" s="226" t="s">
        <v>1720</v>
      </c>
      <c r="AC61" s="227"/>
      <c r="AD61" s="227" t="s">
        <v>1721</v>
      </c>
      <c r="AE61" s="199" t="s">
        <v>188</v>
      </c>
    </row>
    <row r="62" spans="1:31" x14ac:dyDescent="0.3">
      <c r="A62" s="199" t="s">
        <v>190</v>
      </c>
      <c r="B62" s="200">
        <v>9242</v>
      </c>
      <c r="C62" s="199" t="s">
        <v>188</v>
      </c>
      <c r="D62" s="201">
        <v>230.30303030303</v>
      </c>
      <c r="E62" s="200">
        <v>9434</v>
      </c>
      <c r="F62" s="199" t="s">
        <v>188</v>
      </c>
      <c r="G62" s="201">
        <v>345.45454545454498</v>
      </c>
      <c r="H62" s="200">
        <v>9987</v>
      </c>
      <c r="I62" s="199" t="s">
        <v>188</v>
      </c>
      <c r="J62" s="201">
        <v>355.15152</v>
      </c>
      <c r="K62" s="225">
        <v>8.0610257520017312E-2</v>
      </c>
      <c r="L62" s="200">
        <v>368278</v>
      </c>
      <c r="M62" s="199" t="s">
        <v>188</v>
      </c>
      <c r="N62" s="201">
        <v>1864.85</v>
      </c>
      <c r="O62" s="200">
        <v>374564</v>
      </c>
      <c r="P62" s="199" t="s">
        <v>188</v>
      </c>
      <c r="Q62" s="201">
        <v>2058.1799999999998</v>
      </c>
      <c r="R62" s="200">
        <v>408625</v>
      </c>
      <c r="S62" s="199" t="s">
        <v>188</v>
      </c>
      <c r="T62" s="201">
        <v>1816.36</v>
      </c>
      <c r="U62" s="225">
        <v>0.11</v>
      </c>
      <c r="V62" s="200">
        <v>16632466</v>
      </c>
      <c r="W62" s="199" t="s">
        <v>188</v>
      </c>
      <c r="X62" s="201">
        <v>11543.03</v>
      </c>
      <c r="Y62" s="200">
        <v>17246360</v>
      </c>
      <c r="Z62" s="199" t="s">
        <v>188</v>
      </c>
      <c r="AA62" s="201">
        <v>9952.73</v>
      </c>
      <c r="AB62" s="200">
        <v>18646894</v>
      </c>
      <c r="AC62" s="199" t="s">
        <v>188</v>
      </c>
      <c r="AD62" s="201">
        <v>13241.21</v>
      </c>
      <c r="AE62" s="225">
        <v>0.121</v>
      </c>
    </row>
    <row r="63" spans="1:31" x14ac:dyDescent="0.3">
      <c r="A63" s="199" t="s">
        <v>2106</v>
      </c>
      <c r="B63" s="200">
        <v>1518</v>
      </c>
      <c r="C63" s="225">
        <v>0.16425016230253192</v>
      </c>
      <c r="D63" s="199">
        <v>248.48484848484799</v>
      </c>
      <c r="E63" s="200">
        <v>1530</v>
      </c>
      <c r="F63" s="225">
        <v>0.16217935128259486</v>
      </c>
      <c r="G63" s="199">
        <v>223.636363636363</v>
      </c>
      <c r="H63" s="200">
        <v>1245</v>
      </c>
      <c r="I63" s="225">
        <v>0.12466206067888255</v>
      </c>
      <c r="J63" s="199">
        <v>242.42424</v>
      </c>
      <c r="K63" s="225">
        <v>-0.17984189723320157</v>
      </c>
      <c r="L63" s="200">
        <v>33518</v>
      </c>
      <c r="M63" s="225">
        <v>9.0999999999999998E-2</v>
      </c>
      <c r="N63" s="201">
        <v>1039.3900000000001</v>
      </c>
      <c r="O63" s="200">
        <v>38869</v>
      </c>
      <c r="P63" s="225">
        <v>0.104</v>
      </c>
      <c r="Q63" s="201">
        <v>1075.1500000000001</v>
      </c>
      <c r="R63" s="200">
        <v>36163</v>
      </c>
      <c r="S63" s="225">
        <v>8.7999999999999995E-2</v>
      </c>
      <c r="T63" s="199">
        <v>914.55</v>
      </c>
      <c r="U63" s="225">
        <v>7.9000000000000001E-2</v>
      </c>
      <c r="V63" s="200">
        <v>356312</v>
      </c>
      <c r="W63" s="225">
        <v>2.1000000000000001E-2</v>
      </c>
      <c r="X63" s="201">
        <v>3246.06</v>
      </c>
      <c r="Y63" s="200">
        <v>412950</v>
      </c>
      <c r="Z63" s="225">
        <v>2.4E-2</v>
      </c>
      <c r="AA63" s="201">
        <v>3522.42</v>
      </c>
      <c r="AB63" s="200">
        <v>394290</v>
      </c>
      <c r="AC63" s="225">
        <v>2.1000000000000001E-2</v>
      </c>
      <c r="AD63" s="201">
        <v>4242.42</v>
      </c>
      <c r="AE63" s="225">
        <v>0.107</v>
      </c>
    </row>
    <row r="64" spans="1:31" x14ac:dyDescent="0.3">
      <c r="A64" s="199" t="s">
        <v>2107</v>
      </c>
      <c r="B64" s="200">
        <v>595</v>
      </c>
      <c r="C64" s="225">
        <v>6.4380004328067522E-2</v>
      </c>
      <c r="D64" s="199">
        <v>87.878787878787904</v>
      </c>
      <c r="E64" s="200">
        <v>482</v>
      </c>
      <c r="F64" s="225">
        <v>5.1091795632817467E-2</v>
      </c>
      <c r="G64" s="199">
        <v>99.393939393939405</v>
      </c>
      <c r="H64" s="200">
        <v>429</v>
      </c>
      <c r="I64" s="225">
        <v>4.2955842595373987E-2</v>
      </c>
      <c r="J64" s="199">
        <v>86.666664100000006</v>
      </c>
      <c r="K64" s="225">
        <v>-0.27899159663865547</v>
      </c>
      <c r="L64" s="200">
        <v>23623</v>
      </c>
      <c r="M64" s="225">
        <v>6.4000000000000001E-2</v>
      </c>
      <c r="N64" s="199">
        <v>711.52</v>
      </c>
      <c r="O64" s="200">
        <v>20008</v>
      </c>
      <c r="P64" s="225">
        <v>5.2999999999999999E-2</v>
      </c>
      <c r="Q64" s="199">
        <v>685.45</v>
      </c>
      <c r="R64" s="200">
        <v>24099</v>
      </c>
      <c r="S64" s="225">
        <v>5.8999999999999997E-2</v>
      </c>
      <c r="T64" s="199">
        <v>869.7</v>
      </c>
      <c r="U64" s="225">
        <v>0.02</v>
      </c>
      <c r="V64" s="200">
        <v>1157120</v>
      </c>
      <c r="W64" s="225">
        <v>7.0000000000000007E-2</v>
      </c>
      <c r="X64" s="201">
        <v>5257.58</v>
      </c>
      <c r="Y64" s="200">
        <v>1029140</v>
      </c>
      <c r="Z64" s="225">
        <v>0.06</v>
      </c>
      <c r="AA64" s="201">
        <v>5446.67</v>
      </c>
      <c r="AB64" s="200">
        <v>1190537</v>
      </c>
      <c r="AC64" s="225">
        <v>6.4000000000000001E-2</v>
      </c>
      <c r="AD64" s="201">
        <v>6051.52</v>
      </c>
      <c r="AE64" s="225">
        <v>2.9000000000000001E-2</v>
      </c>
    </row>
    <row r="65" spans="1:31" x14ac:dyDescent="0.3">
      <c r="A65" s="199" t="s">
        <v>2108</v>
      </c>
      <c r="B65" s="200">
        <v>946</v>
      </c>
      <c r="C65" s="225">
        <v>0.10235879679723003</v>
      </c>
      <c r="D65" s="199">
        <v>104.84848484848401</v>
      </c>
      <c r="E65" s="200">
        <v>983</v>
      </c>
      <c r="F65" s="225">
        <v>0.10419758320966716</v>
      </c>
      <c r="G65" s="199">
        <v>130.90909090909</v>
      </c>
      <c r="H65" s="200">
        <v>1011</v>
      </c>
      <c r="I65" s="225">
        <v>0.10123160108140583</v>
      </c>
      <c r="J65" s="199">
        <v>239.393936</v>
      </c>
      <c r="K65" s="225">
        <v>6.8710359408033828E-2</v>
      </c>
      <c r="L65" s="200">
        <v>26559</v>
      </c>
      <c r="M65" s="225">
        <v>7.1999999999999995E-2</v>
      </c>
      <c r="N65" s="199">
        <v>896.97</v>
      </c>
      <c r="O65" s="200">
        <v>27843</v>
      </c>
      <c r="P65" s="225">
        <v>7.3999999999999996E-2</v>
      </c>
      <c r="Q65" s="199">
        <v>750.3</v>
      </c>
      <c r="R65" s="200">
        <v>27511</v>
      </c>
      <c r="S65" s="225">
        <v>6.7000000000000004E-2</v>
      </c>
      <c r="T65" s="199">
        <v>805.45</v>
      </c>
      <c r="U65" s="225">
        <v>3.5999999999999997E-2</v>
      </c>
      <c r="V65" s="200">
        <v>1721087</v>
      </c>
      <c r="W65" s="225">
        <v>0.10299999999999999</v>
      </c>
      <c r="X65" s="201">
        <v>6296.36</v>
      </c>
      <c r="Y65" s="200">
        <v>1687092</v>
      </c>
      <c r="Z65" s="225">
        <v>9.8000000000000004E-2</v>
      </c>
      <c r="AA65" s="201">
        <v>5295.15</v>
      </c>
      <c r="AB65" s="200">
        <v>1676497</v>
      </c>
      <c r="AC65" s="225">
        <v>0.09</v>
      </c>
      <c r="AD65" s="201">
        <v>7269.7</v>
      </c>
      <c r="AE65" s="225">
        <v>-2.5999999999999999E-2</v>
      </c>
    </row>
    <row r="66" spans="1:31" x14ac:dyDescent="0.3">
      <c r="A66" s="199" t="s">
        <v>2109</v>
      </c>
      <c r="B66" s="200">
        <v>719</v>
      </c>
      <c r="C66" s="225">
        <v>7.7797013633412682E-2</v>
      </c>
      <c r="D66" s="199">
        <v>113.939393939393</v>
      </c>
      <c r="E66" s="200">
        <v>526</v>
      </c>
      <c r="F66" s="225">
        <v>5.5755776976892095E-2</v>
      </c>
      <c r="G66" s="199">
        <v>106.666666666666</v>
      </c>
      <c r="H66" s="200">
        <v>539</v>
      </c>
      <c r="I66" s="225">
        <v>5.3970161209572445E-2</v>
      </c>
      <c r="J66" s="199">
        <v>145.454544</v>
      </c>
      <c r="K66" s="225">
        <v>-0.25034770514603616</v>
      </c>
      <c r="L66" s="200">
        <v>16337</v>
      </c>
      <c r="M66" s="225">
        <v>4.3999999999999997E-2</v>
      </c>
      <c r="N66" s="199">
        <v>727.88</v>
      </c>
      <c r="O66" s="200">
        <v>14798</v>
      </c>
      <c r="P66" s="225">
        <v>0.04</v>
      </c>
      <c r="Q66" s="199">
        <v>636.36</v>
      </c>
      <c r="R66" s="200">
        <v>13965</v>
      </c>
      <c r="S66" s="225">
        <v>3.4000000000000002E-2</v>
      </c>
      <c r="T66" s="199">
        <v>653.94000000000005</v>
      </c>
      <c r="U66" s="225">
        <v>-0.14499999999999999</v>
      </c>
      <c r="V66" s="200">
        <v>569555</v>
      </c>
      <c r="W66" s="225">
        <v>3.4000000000000002E-2</v>
      </c>
      <c r="X66" s="201">
        <v>3166.06</v>
      </c>
      <c r="Y66" s="200">
        <v>527004</v>
      </c>
      <c r="Z66" s="225">
        <v>3.1E-2</v>
      </c>
      <c r="AA66" s="201">
        <v>3700</v>
      </c>
      <c r="AB66" s="200">
        <v>514234</v>
      </c>
      <c r="AC66" s="225">
        <v>2.8000000000000001E-2</v>
      </c>
      <c r="AD66" s="201">
        <v>3368.48</v>
      </c>
      <c r="AE66" s="225">
        <v>-9.7000000000000003E-2</v>
      </c>
    </row>
    <row r="67" spans="1:31" x14ac:dyDescent="0.3">
      <c r="A67" s="199" t="s">
        <v>2110</v>
      </c>
      <c r="B67" s="200">
        <v>897</v>
      </c>
      <c r="C67" s="225">
        <v>9.7056914087859769E-2</v>
      </c>
      <c r="D67" s="199">
        <v>119.39393939393899</v>
      </c>
      <c r="E67" s="200">
        <v>1115</v>
      </c>
      <c r="F67" s="225">
        <v>0.11818952724189104</v>
      </c>
      <c r="G67" s="199">
        <v>143.636363636363</v>
      </c>
      <c r="H67" s="200">
        <v>1064</v>
      </c>
      <c r="I67" s="225">
        <v>0.10653850005006509</v>
      </c>
      <c r="J67" s="199">
        <v>183.03030000000001</v>
      </c>
      <c r="K67" s="225">
        <v>0.18617614269788182</v>
      </c>
      <c r="L67" s="200">
        <v>42191</v>
      </c>
      <c r="M67" s="225">
        <v>0.115</v>
      </c>
      <c r="N67" s="201">
        <v>1049.0899999999999</v>
      </c>
      <c r="O67" s="200">
        <v>40067</v>
      </c>
      <c r="P67" s="225">
        <v>0.107</v>
      </c>
      <c r="Q67" s="201">
        <v>1030.9100000000001</v>
      </c>
      <c r="R67" s="200">
        <v>43380</v>
      </c>
      <c r="S67" s="225">
        <v>0.106</v>
      </c>
      <c r="T67" s="199">
        <v>986.06</v>
      </c>
      <c r="U67" s="225">
        <v>2.8000000000000001E-2</v>
      </c>
      <c r="V67" s="200">
        <v>1833165</v>
      </c>
      <c r="W67" s="225">
        <v>0.11</v>
      </c>
      <c r="X67" s="201">
        <v>7343.03</v>
      </c>
      <c r="Y67" s="200">
        <v>1910340</v>
      </c>
      <c r="Z67" s="225">
        <v>0.111</v>
      </c>
      <c r="AA67" s="201">
        <v>6383.64</v>
      </c>
      <c r="AB67" s="200">
        <v>1942421</v>
      </c>
      <c r="AC67" s="225">
        <v>0.104</v>
      </c>
      <c r="AD67" s="201">
        <v>7973.94</v>
      </c>
      <c r="AE67" s="225">
        <v>0.06</v>
      </c>
    </row>
    <row r="68" spans="1:31" x14ac:dyDescent="0.3">
      <c r="A68" s="199" t="s">
        <v>2111</v>
      </c>
      <c r="B68" s="200">
        <v>429</v>
      </c>
      <c r="C68" s="225">
        <v>4.6418524128976409E-2</v>
      </c>
      <c r="D68" s="199">
        <v>78.181818181818201</v>
      </c>
      <c r="E68" s="200">
        <v>396</v>
      </c>
      <c r="F68" s="225">
        <v>4.1975832096671613E-2</v>
      </c>
      <c r="G68" s="199">
        <v>86.060606060606005</v>
      </c>
      <c r="H68" s="200">
        <v>557</v>
      </c>
      <c r="I68" s="225">
        <v>5.5772504255532193E-2</v>
      </c>
      <c r="J68" s="199">
        <v>127.878784</v>
      </c>
      <c r="K68" s="225">
        <v>0.29836829836829837</v>
      </c>
      <c r="L68" s="200">
        <v>16839</v>
      </c>
      <c r="M68" s="225">
        <v>4.5999999999999999E-2</v>
      </c>
      <c r="N68" s="199">
        <v>620</v>
      </c>
      <c r="O68" s="200">
        <v>17703</v>
      </c>
      <c r="P68" s="225">
        <v>4.7E-2</v>
      </c>
      <c r="Q68" s="199">
        <v>709.7</v>
      </c>
      <c r="R68" s="200">
        <v>23462</v>
      </c>
      <c r="S68" s="225">
        <v>5.7000000000000002E-2</v>
      </c>
      <c r="T68" s="199">
        <v>735.15</v>
      </c>
      <c r="U68" s="225">
        <v>0.39300000000000002</v>
      </c>
      <c r="V68" s="200">
        <v>782174</v>
      </c>
      <c r="W68" s="225">
        <v>4.7E-2</v>
      </c>
      <c r="X68" s="201">
        <v>3563.64</v>
      </c>
      <c r="Y68" s="200">
        <v>808614</v>
      </c>
      <c r="Z68" s="225">
        <v>4.7E-2</v>
      </c>
      <c r="AA68" s="201">
        <v>4143.6400000000003</v>
      </c>
      <c r="AB68" s="200">
        <v>1028818</v>
      </c>
      <c r="AC68" s="225">
        <v>5.5E-2</v>
      </c>
      <c r="AD68" s="201">
        <v>4473.33</v>
      </c>
      <c r="AE68" s="225">
        <v>0.315</v>
      </c>
    </row>
    <row r="69" spans="1:31" x14ac:dyDescent="0.3">
      <c r="A69" s="199" t="s">
        <v>2112</v>
      </c>
      <c r="B69" s="200">
        <v>90</v>
      </c>
      <c r="C69" s="225">
        <v>9.7381519151698761E-3</v>
      </c>
      <c r="D69" s="199">
        <v>38.787878787878697</v>
      </c>
      <c r="E69" s="200">
        <v>86</v>
      </c>
      <c r="F69" s="225">
        <v>9.1159635361458546E-3</v>
      </c>
      <c r="G69" s="199">
        <v>40.606060606060602</v>
      </c>
      <c r="H69" s="200">
        <v>83</v>
      </c>
      <c r="I69" s="225">
        <v>8.3108040452588364E-3</v>
      </c>
      <c r="J69" s="199">
        <v>45.4545441</v>
      </c>
      <c r="K69" s="225">
        <v>-7.7777777777777779E-2</v>
      </c>
      <c r="L69" s="200">
        <v>6253</v>
      </c>
      <c r="M69" s="225">
        <v>1.7000000000000001E-2</v>
      </c>
      <c r="N69" s="199">
        <v>390.3</v>
      </c>
      <c r="O69" s="200">
        <v>4852</v>
      </c>
      <c r="P69" s="225">
        <v>1.2999999999999999E-2</v>
      </c>
      <c r="Q69" s="199">
        <v>320.61</v>
      </c>
      <c r="R69" s="200">
        <v>5129</v>
      </c>
      <c r="S69" s="225">
        <v>1.2999999999999999E-2</v>
      </c>
      <c r="T69" s="199">
        <v>389.09</v>
      </c>
      <c r="U69" s="225">
        <v>-0.18</v>
      </c>
      <c r="V69" s="200">
        <v>499869</v>
      </c>
      <c r="W69" s="225">
        <v>0.03</v>
      </c>
      <c r="X69" s="201">
        <v>2912.73</v>
      </c>
      <c r="Y69" s="200">
        <v>495819</v>
      </c>
      <c r="Z69" s="225">
        <v>2.9000000000000001E-2</v>
      </c>
      <c r="AA69" s="201">
        <v>3311.52</v>
      </c>
      <c r="AB69" s="200">
        <v>542674</v>
      </c>
      <c r="AC69" s="225">
        <v>2.9000000000000001E-2</v>
      </c>
      <c r="AD69" s="201">
        <v>4341.21</v>
      </c>
      <c r="AE69" s="225">
        <v>8.5999999999999993E-2</v>
      </c>
    </row>
    <row r="70" spans="1:31" x14ac:dyDescent="0.3">
      <c r="A70" s="199" t="s">
        <v>2113</v>
      </c>
      <c r="B70" s="200">
        <v>162</v>
      </c>
      <c r="C70" s="225">
        <v>1.7528673447305777E-2</v>
      </c>
      <c r="D70" s="199">
        <v>41.212121212121197</v>
      </c>
      <c r="E70" s="200">
        <v>281</v>
      </c>
      <c r="F70" s="225">
        <v>2.9785880856476574E-2</v>
      </c>
      <c r="G70" s="199">
        <v>76.969696969696898</v>
      </c>
      <c r="H70" s="200">
        <v>168</v>
      </c>
      <c r="I70" s="225">
        <v>1.6821868428957644E-2</v>
      </c>
      <c r="J70" s="199">
        <v>53.3333321</v>
      </c>
      <c r="K70" s="225">
        <v>3.7037037037037035E-2</v>
      </c>
      <c r="L70" s="200">
        <v>19396</v>
      </c>
      <c r="M70" s="225">
        <v>5.2999999999999999E-2</v>
      </c>
      <c r="N70" s="199">
        <v>696.36</v>
      </c>
      <c r="O70" s="200">
        <v>18128</v>
      </c>
      <c r="P70" s="225">
        <v>4.8000000000000001E-2</v>
      </c>
      <c r="Q70" s="199">
        <v>588.48</v>
      </c>
      <c r="R70" s="200">
        <v>18509</v>
      </c>
      <c r="S70" s="225">
        <v>4.4999999999999998E-2</v>
      </c>
      <c r="T70" s="199">
        <v>746.06</v>
      </c>
      <c r="U70" s="225">
        <v>-4.5999999999999999E-2</v>
      </c>
      <c r="V70" s="200">
        <v>1166047</v>
      </c>
      <c r="W70" s="225">
        <v>7.0000000000000007E-2</v>
      </c>
      <c r="X70" s="201">
        <v>4752.12</v>
      </c>
      <c r="Y70" s="200">
        <v>1075345</v>
      </c>
      <c r="Z70" s="225">
        <v>6.2E-2</v>
      </c>
      <c r="AA70" s="201">
        <v>4914.55</v>
      </c>
      <c r="AB70" s="200">
        <v>1118253</v>
      </c>
      <c r="AC70" s="225">
        <v>0.06</v>
      </c>
      <c r="AD70" s="201">
        <v>5002.42</v>
      </c>
      <c r="AE70" s="225">
        <v>-4.1000000000000002E-2</v>
      </c>
    </row>
    <row r="71" spans="1:31" x14ac:dyDescent="0.3">
      <c r="A71" s="199" t="s">
        <v>2114</v>
      </c>
      <c r="B71" s="200">
        <v>346</v>
      </c>
      <c r="C71" s="225">
        <v>3.7437784029430862E-2</v>
      </c>
      <c r="D71" s="199">
        <v>78.181818181818201</v>
      </c>
      <c r="E71" s="200">
        <v>434</v>
      </c>
      <c r="F71" s="225">
        <v>4.600381598473606E-2</v>
      </c>
      <c r="G71" s="199">
        <v>96.969696969696898</v>
      </c>
      <c r="H71" s="200">
        <v>1004</v>
      </c>
      <c r="I71" s="225">
        <v>0.10053068989686592</v>
      </c>
      <c r="J71" s="199">
        <v>250.909088</v>
      </c>
      <c r="K71" s="225">
        <v>1.9017341040462428</v>
      </c>
      <c r="L71" s="200">
        <v>30531</v>
      </c>
      <c r="M71" s="225">
        <v>8.3000000000000004E-2</v>
      </c>
      <c r="N71" s="199">
        <v>738.18</v>
      </c>
      <c r="O71" s="200">
        <v>30210</v>
      </c>
      <c r="P71" s="225">
        <v>8.1000000000000003E-2</v>
      </c>
      <c r="Q71" s="199">
        <v>687.27</v>
      </c>
      <c r="R71" s="200">
        <v>37345</v>
      </c>
      <c r="S71" s="225">
        <v>9.0999999999999998E-2</v>
      </c>
      <c r="T71" s="201">
        <v>1123.03</v>
      </c>
      <c r="U71" s="225">
        <v>0.223</v>
      </c>
      <c r="V71" s="200">
        <v>2031092</v>
      </c>
      <c r="W71" s="225">
        <v>0.122</v>
      </c>
      <c r="X71" s="201">
        <v>5936.97</v>
      </c>
      <c r="Y71" s="200">
        <v>2219057</v>
      </c>
      <c r="Z71" s="225">
        <v>0.129</v>
      </c>
      <c r="AA71" s="201">
        <v>7446.67</v>
      </c>
      <c r="AB71" s="200">
        <v>2581266</v>
      </c>
      <c r="AC71" s="225">
        <v>0.13800000000000001</v>
      </c>
      <c r="AD71" s="201">
        <v>8415.76</v>
      </c>
      <c r="AE71" s="225">
        <v>0.27100000000000002</v>
      </c>
    </row>
    <row r="72" spans="1:31" x14ac:dyDescent="0.3">
      <c r="A72" s="199" t="s">
        <v>2115</v>
      </c>
      <c r="B72" s="200">
        <v>1761</v>
      </c>
      <c r="C72" s="225">
        <v>0.19054317247349059</v>
      </c>
      <c r="D72" s="199">
        <v>157.575757575757</v>
      </c>
      <c r="E72" s="200">
        <v>1890</v>
      </c>
      <c r="F72" s="225">
        <v>0.20033919864320543</v>
      </c>
      <c r="G72" s="199">
        <v>188.48484848484799</v>
      </c>
      <c r="H72" s="200">
        <v>2216</v>
      </c>
      <c r="I72" s="225">
        <v>0.22188845499148893</v>
      </c>
      <c r="J72" s="201">
        <v>219.393936</v>
      </c>
      <c r="K72" s="225">
        <v>0.25837592277115273</v>
      </c>
      <c r="L72" s="200">
        <v>84592</v>
      </c>
      <c r="M72" s="225">
        <v>0.23</v>
      </c>
      <c r="N72" s="201">
        <v>1147.27</v>
      </c>
      <c r="O72" s="200">
        <v>88278</v>
      </c>
      <c r="P72" s="225">
        <v>0.23599999999999999</v>
      </c>
      <c r="Q72" s="201">
        <v>1027.8800000000001</v>
      </c>
      <c r="R72" s="200">
        <v>100999</v>
      </c>
      <c r="S72" s="225">
        <v>0.247</v>
      </c>
      <c r="T72" s="201">
        <v>1423.03</v>
      </c>
      <c r="U72" s="225">
        <v>0.19400000000000001</v>
      </c>
      <c r="V72" s="200">
        <v>3341712</v>
      </c>
      <c r="W72" s="225">
        <v>0.20100000000000001</v>
      </c>
      <c r="X72" s="201">
        <v>10725.45</v>
      </c>
      <c r="Y72" s="200">
        <v>3616356</v>
      </c>
      <c r="Z72" s="225">
        <v>0.21</v>
      </c>
      <c r="AA72" s="201">
        <v>8558.7900000000009</v>
      </c>
      <c r="AB72" s="200">
        <v>3960265</v>
      </c>
      <c r="AC72" s="225">
        <v>0.21199999999999999</v>
      </c>
      <c r="AD72" s="201">
        <v>11342.42</v>
      </c>
      <c r="AE72" s="225">
        <v>0.185</v>
      </c>
    </row>
    <row r="73" spans="1:31" x14ac:dyDescent="0.3">
      <c r="A73" s="199" t="s">
        <v>2116</v>
      </c>
      <c r="B73" s="200">
        <v>652</v>
      </c>
      <c r="C73" s="225">
        <v>7.0547500541008445E-2</v>
      </c>
      <c r="D73" s="199">
        <v>127.87878787878699</v>
      </c>
      <c r="E73" s="200">
        <v>705</v>
      </c>
      <c r="F73" s="225">
        <v>7.4729701081195671E-2</v>
      </c>
      <c r="G73" s="199">
        <v>129.09090909090901</v>
      </c>
      <c r="H73" s="200">
        <v>586</v>
      </c>
      <c r="I73" s="225">
        <v>5.8676279162911786E-2</v>
      </c>
      <c r="J73" s="199">
        <v>123.63636</v>
      </c>
      <c r="K73" s="225">
        <v>-0.10122699386503067</v>
      </c>
      <c r="L73" s="200">
        <v>29291</v>
      </c>
      <c r="M73" s="225">
        <v>0.08</v>
      </c>
      <c r="N73" s="199">
        <v>849.09</v>
      </c>
      <c r="O73" s="200">
        <v>32924</v>
      </c>
      <c r="P73" s="225">
        <v>8.7999999999999995E-2</v>
      </c>
      <c r="Q73" s="201">
        <v>1039.3900000000001</v>
      </c>
      <c r="R73" s="200">
        <v>33497</v>
      </c>
      <c r="S73" s="225">
        <v>8.2000000000000003E-2</v>
      </c>
      <c r="T73" s="199">
        <v>947.88</v>
      </c>
      <c r="U73" s="225">
        <v>0.14399999999999999</v>
      </c>
      <c r="V73" s="200">
        <v>1535354</v>
      </c>
      <c r="W73" s="225">
        <v>9.1999999999999998E-2</v>
      </c>
      <c r="X73" s="201">
        <v>7220</v>
      </c>
      <c r="Y73" s="200">
        <v>1764129</v>
      </c>
      <c r="Z73" s="225">
        <v>0.10199999999999999</v>
      </c>
      <c r="AA73" s="201">
        <v>6693.33</v>
      </c>
      <c r="AB73" s="200">
        <v>1894858</v>
      </c>
      <c r="AC73" s="225">
        <v>0.10199999999999999</v>
      </c>
      <c r="AD73" s="201">
        <v>7576.36</v>
      </c>
      <c r="AE73" s="225">
        <v>0.23400000000000001</v>
      </c>
    </row>
    <row r="74" spans="1:31" x14ac:dyDescent="0.3">
      <c r="A74" s="199" t="s">
        <v>2117</v>
      </c>
      <c r="B74" s="200">
        <v>476</v>
      </c>
      <c r="C74" s="225">
        <v>5.1504003462454012E-2</v>
      </c>
      <c r="D74" s="199">
        <v>82.424242424242394</v>
      </c>
      <c r="E74" s="200">
        <v>329</v>
      </c>
      <c r="F74" s="225">
        <v>3.4873860504557978E-2</v>
      </c>
      <c r="G74" s="199">
        <v>67.272727272727195</v>
      </c>
      <c r="H74" s="200">
        <v>544</v>
      </c>
      <c r="I74" s="225">
        <v>5.4470812055672377E-2</v>
      </c>
      <c r="J74" s="199">
        <v>158.18182400000001</v>
      </c>
      <c r="K74" s="225">
        <v>0.14285714285714285</v>
      </c>
      <c r="L74" s="200">
        <v>17009</v>
      </c>
      <c r="M74" s="225">
        <v>4.5999999999999999E-2</v>
      </c>
      <c r="N74" s="199">
        <v>650.91</v>
      </c>
      <c r="O74" s="200">
        <v>18182</v>
      </c>
      <c r="P74" s="225">
        <v>4.9000000000000002E-2</v>
      </c>
      <c r="Q74" s="199">
        <v>661.21</v>
      </c>
      <c r="R74" s="200">
        <v>19527</v>
      </c>
      <c r="S74" s="225">
        <v>4.8000000000000001E-2</v>
      </c>
      <c r="T74" s="199">
        <v>736.97</v>
      </c>
      <c r="U74" s="225">
        <v>0.14799999999999999</v>
      </c>
      <c r="V74" s="200">
        <v>869433</v>
      </c>
      <c r="W74" s="225">
        <v>5.1999999999999998E-2</v>
      </c>
      <c r="X74" s="201">
        <v>4905.45</v>
      </c>
      <c r="Y74" s="200">
        <v>925941</v>
      </c>
      <c r="Z74" s="225">
        <v>5.3999999999999999E-2</v>
      </c>
      <c r="AA74" s="201">
        <v>4598.79</v>
      </c>
      <c r="AB74" s="200">
        <v>952302</v>
      </c>
      <c r="AC74" s="225">
        <v>5.0999999999999997E-2</v>
      </c>
      <c r="AD74" s="201">
        <v>5337.58</v>
      </c>
      <c r="AE74" s="225">
        <v>9.5000000000000001E-2</v>
      </c>
    </row>
    <row r="75" spans="1:31" x14ac:dyDescent="0.3">
      <c r="A75" s="199" t="s">
        <v>2118</v>
      </c>
      <c r="B75" s="200">
        <v>651</v>
      </c>
      <c r="C75" s="225">
        <v>7.0439298853062104E-2</v>
      </c>
      <c r="D75" s="199">
        <v>107.272727272727</v>
      </c>
      <c r="E75" s="200">
        <v>677</v>
      </c>
      <c r="F75" s="225">
        <v>7.1761712953148191E-2</v>
      </c>
      <c r="G75" s="199">
        <v>100</v>
      </c>
      <c r="H75" s="200">
        <v>541</v>
      </c>
      <c r="I75" s="225">
        <v>5.4170421548012417E-2</v>
      </c>
      <c r="J75" s="199">
        <v>156.96969999999999</v>
      </c>
      <c r="K75" s="225">
        <v>-0.16897081413210446</v>
      </c>
      <c r="L75" s="200">
        <v>22139</v>
      </c>
      <c r="M75" s="225">
        <v>0.06</v>
      </c>
      <c r="N75" s="199">
        <v>683.03</v>
      </c>
      <c r="O75" s="200">
        <v>22702</v>
      </c>
      <c r="P75" s="225">
        <v>6.0999999999999999E-2</v>
      </c>
      <c r="Q75" s="199">
        <v>643.03</v>
      </c>
      <c r="R75" s="200">
        <v>25039</v>
      </c>
      <c r="S75" s="225">
        <v>6.0999999999999999E-2</v>
      </c>
      <c r="T75" s="199">
        <v>868.48</v>
      </c>
      <c r="U75" s="225">
        <v>0.13100000000000001</v>
      </c>
      <c r="V75" s="200">
        <v>769546</v>
      </c>
      <c r="W75" s="225">
        <v>4.5999999999999999E-2</v>
      </c>
      <c r="X75" s="201">
        <v>4275.76</v>
      </c>
      <c r="Y75" s="200">
        <v>774573</v>
      </c>
      <c r="Z75" s="225">
        <v>4.4999999999999998E-2</v>
      </c>
      <c r="AA75" s="201">
        <v>4542.42</v>
      </c>
      <c r="AB75" s="200">
        <v>850479</v>
      </c>
      <c r="AC75" s="225">
        <v>4.5999999999999999E-2</v>
      </c>
      <c r="AD75" s="201">
        <v>5041.21</v>
      </c>
      <c r="AE75" s="225">
        <v>0.105</v>
      </c>
    </row>
    <row r="76" spans="1:31" x14ac:dyDescent="0.3">
      <c r="A76" s="199" t="s">
        <v>2119</v>
      </c>
      <c r="B76" s="200">
        <v>1677</v>
      </c>
      <c r="C76" s="225">
        <v>0.1814542306859987</v>
      </c>
      <c r="D76" s="199">
        <v>155.15151515151501</v>
      </c>
      <c r="E76" s="200">
        <v>1659</v>
      </c>
      <c r="F76" s="225">
        <v>0.17585329658681365</v>
      </c>
      <c r="G76" s="199">
        <v>170.30303030303</v>
      </c>
      <c r="H76" s="200">
        <v>1998</v>
      </c>
      <c r="I76" s="225">
        <v>0.20006007810153198</v>
      </c>
      <c r="J76" s="201">
        <v>293.33334400000001</v>
      </c>
      <c r="K76" s="225">
        <v>0.19141323792486584</v>
      </c>
      <c r="L76" s="200">
        <v>104562</v>
      </c>
      <c r="M76" s="225">
        <v>0.28399999999999997</v>
      </c>
      <c r="N76" s="201">
        <v>1124.8499999999999</v>
      </c>
      <c r="O76" s="200">
        <v>107200</v>
      </c>
      <c r="P76" s="225">
        <v>0.28599999999999998</v>
      </c>
      <c r="Q76" s="201">
        <v>1244.24</v>
      </c>
      <c r="R76" s="200">
        <v>127355</v>
      </c>
      <c r="S76" s="225">
        <v>0.312</v>
      </c>
      <c r="T76" s="201">
        <v>1584.85</v>
      </c>
      <c r="U76" s="225">
        <v>0.218</v>
      </c>
      <c r="V76" s="200">
        <v>6022109</v>
      </c>
      <c r="W76" s="225">
        <v>0.36199999999999999</v>
      </c>
      <c r="X76" s="201">
        <v>16343.64</v>
      </c>
      <c r="Y76" s="200">
        <v>6433784</v>
      </c>
      <c r="Z76" s="225">
        <v>0.373</v>
      </c>
      <c r="AA76" s="201">
        <v>15093.33</v>
      </c>
      <c r="AB76" s="200">
        <v>7517770</v>
      </c>
      <c r="AC76" s="225">
        <v>0.40300000000000002</v>
      </c>
      <c r="AD76" s="201">
        <v>20818.79</v>
      </c>
      <c r="AE76" s="225">
        <v>0.248</v>
      </c>
    </row>
    <row r="77" spans="1:31" x14ac:dyDescent="0.3">
      <c r="A77" s="199" t="s">
        <v>2106</v>
      </c>
      <c r="B77" s="199">
        <v>13</v>
      </c>
      <c r="C77" s="225">
        <v>1.4066219433023154E-3</v>
      </c>
      <c r="D77" s="199">
        <v>11.5151515151515</v>
      </c>
      <c r="E77" s="199">
        <v>71</v>
      </c>
      <c r="F77" s="225">
        <v>7.5259698961204153E-3</v>
      </c>
      <c r="G77" s="199">
        <v>35.757575757575701</v>
      </c>
      <c r="H77" s="200">
        <v>99</v>
      </c>
      <c r="I77" s="225">
        <v>9.912886752778613E-3</v>
      </c>
      <c r="J77" s="199">
        <v>46.060607900000001</v>
      </c>
      <c r="K77" s="225">
        <v>6.615384615384615</v>
      </c>
      <c r="L77" s="200">
        <v>3654</v>
      </c>
      <c r="M77" s="225">
        <v>0.01</v>
      </c>
      <c r="N77" s="199">
        <v>247.27</v>
      </c>
      <c r="O77" s="200">
        <v>3917</v>
      </c>
      <c r="P77" s="225">
        <v>0.01</v>
      </c>
      <c r="Q77" s="199">
        <v>258.79000000000002</v>
      </c>
      <c r="R77" s="200">
        <v>3793</v>
      </c>
      <c r="S77" s="225">
        <v>8.9999999999999993E-3</v>
      </c>
      <c r="T77" s="199">
        <v>253.94</v>
      </c>
      <c r="U77" s="225">
        <v>3.7999999999999999E-2</v>
      </c>
      <c r="V77" s="200">
        <v>56841</v>
      </c>
      <c r="W77" s="225">
        <v>3.0000000000000001E-3</v>
      </c>
      <c r="X77" s="201">
        <v>1040</v>
      </c>
      <c r="Y77" s="200">
        <v>60805</v>
      </c>
      <c r="Z77" s="225">
        <v>4.0000000000000001E-3</v>
      </c>
      <c r="AA77" s="201">
        <v>1160.6099999999999</v>
      </c>
      <c r="AB77" s="200">
        <v>63300</v>
      </c>
      <c r="AC77" s="225">
        <v>3.0000000000000001E-3</v>
      </c>
      <c r="AD77" s="201">
        <v>1233.33</v>
      </c>
      <c r="AE77" s="225">
        <v>0.114</v>
      </c>
    </row>
    <row r="78" spans="1:31" x14ac:dyDescent="0.3">
      <c r="A78" s="199" t="s">
        <v>2107</v>
      </c>
      <c r="B78" s="200">
        <v>60</v>
      </c>
      <c r="C78" s="225">
        <v>6.4921012767799177E-3</v>
      </c>
      <c r="D78" s="199">
        <v>34.545454545454497</v>
      </c>
      <c r="E78" s="200">
        <v>64</v>
      </c>
      <c r="F78" s="225">
        <v>6.7839728641085435E-3</v>
      </c>
      <c r="G78" s="199">
        <v>41.212121212121197</v>
      </c>
      <c r="H78" s="200">
        <v>35</v>
      </c>
      <c r="I78" s="225">
        <v>3.5045559226995092E-3</v>
      </c>
      <c r="J78" s="199">
        <v>16.969695999999999</v>
      </c>
      <c r="K78" s="225">
        <v>-0.41666666666666669</v>
      </c>
      <c r="L78" s="200">
        <v>3115</v>
      </c>
      <c r="M78" s="225">
        <v>8.0000000000000002E-3</v>
      </c>
      <c r="N78" s="199">
        <v>181.21</v>
      </c>
      <c r="O78" s="200">
        <v>3394</v>
      </c>
      <c r="P78" s="225">
        <v>8.9999999999999993E-3</v>
      </c>
      <c r="Q78" s="199">
        <v>278.79000000000002</v>
      </c>
      <c r="R78" s="200">
        <v>4231</v>
      </c>
      <c r="S78" s="225">
        <v>0.01</v>
      </c>
      <c r="T78" s="199">
        <v>340</v>
      </c>
      <c r="U78" s="225">
        <v>0.35799999999999998</v>
      </c>
      <c r="V78" s="200">
        <v>200432</v>
      </c>
      <c r="W78" s="225">
        <v>1.2E-2</v>
      </c>
      <c r="X78" s="201">
        <v>1949.09</v>
      </c>
      <c r="Y78" s="200">
        <v>179621</v>
      </c>
      <c r="Z78" s="225">
        <v>0.01</v>
      </c>
      <c r="AA78" s="201">
        <v>1950.91</v>
      </c>
      <c r="AB78" s="200">
        <v>239446</v>
      </c>
      <c r="AC78" s="225">
        <v>1.2999999999999999E-2</v>
      </c>
      <c r="AD78" s="201">
        <v>2476.36</v>
      </c>
      <c r="AE78" s="225">
        <v>0.19500000000000001</v>
      </c>
    </row>
    <row r="79" spans="1:31" x14ac:dyDescent="0.3">
      <c r="A79" s="199" t="s">
        <v>2108</v>
      </c>
      <c r="B79" s="200">
        <v>52</v>
      </c>
      <c r="C79" s="225">
        <v>5.6264877732092617E-3</v>
      </c>
      <c r="D79" s="199">
        <v>21.2121212121212</v>
      </c>
      <c r="E79" s="200">
        <v>68</v>
      </c>
      <c r="F79" s="225">
        <v>7.2079711681153277E-3</v>
      </c>
      <c r="G79" s="199">
        <v>34.545454545454497</v>
      </c>
      <c r="H79" s="200">
        <v>39</v>
      </c>
      <c r="I79" s="225">
        <v>3.9050765995794533E-3</v>
      </c>
      <c r="J79" s="199">
        <v>30.30303</v>
      </c>
      <c r="K79" s="225">
        <v>-0.25</v>
      </c>
      <c r="L79" s="200">
        <v>5196</v>
      </c>
      <c r="M79" s="225">
        <v>1.4E-2</v>
      </c>
      <c r="N79" s="199">
        <v>298.79000000000002</v>
      </c>
      <c r="O79" s="200">
        <v>4952</v>
      </c>
      <c r="P79" s="225">
        <v>1.2999999999999999E-2</v>
      </c>
      <c r="Q79" s="199">
        <v>333.94</v>
      </c>
      <c r="R79" s="200">
        <v>5306</v>
      </c>
      <c r="S79" s="225">
        <v>1.2999999999999999E-2</v>
      </c>
      <c r="T79" s="199">
        <v>329.09</v>
      </c>
      <c r="U79" s="225">
        <v>2.1000000000000001E-2</v>
      </c>
      <c r="V79" s="200">
        <v>608329</v>
      </c>
      <c r="W79" s="225">
        <v>3.6999999999999998E-2</v>
      </c>
      <c r="X79" s="201">
        <v>4297.58</v>
      </c>
      <c r="Y79" s="200">
        <v>630592</v>
      </c>
      <c r="Z79" s="225">
        <v>3.6999999999999998E-2</v>
      </c>
      <c r="AA79" s="201">
        <v>3556.97</v>
      </c>
      <c r="AB79" s="200">
        <v>669807</v>
      </c>
      <c r="AC79" s="225">
        <v>3.5999999999999997E-2</v>
      </c>
      <c r="AD79" s="201">
        <v>4857.58</v>
      </c>
      <c r="AE79" s="225">
        <v>0.10100000000000001</v>
      </c>
    </row>
    <row r="80" spans="1:31" x14ac:dyDescent="0.3">
      <c r="A80" s="199" t="s">
        <v>2109</v>
      </c>
      <c r="B80" s="199">
        <v>100</v>
      </c>
      <c r="C80" s="225">
        <v>1.0820168794633196E-2</v>
      </c>
      <c r="D80" s="199">
        <v>46.060606060605998</v>
      </c>
      <c r="E80" s="199">
        <v>31</v>
      </c>
      <c r="F80" s="225">
        <v>3.2859868560525759E-3</v>
      </c>
      <c r="G80" s="199">
        <v>23.636363636363601</v>
      </c>
      <c r="H80" s="199">
        <v>58</v>
      </c>
      <c r="I80" s="225">
        <v>5.8075498147591867E-3</v>
      </c>
      <c r="J80" s="199">
        <v>55.151516000000001</v>
      </c>
      <c r="K80" s="225">
        <v>-0.42</v>
      </c>
      <c r="L80" s="200">
        <v>1627</v>
      </c>
      <c r="M80" s="225">
        <v>4.0000000000000001E-3</v>
      </c>
      <c r="N80" s="199">
        <v>198.79</v>
      </c>
      <c r="O80" s="200">
        <v>1771</v>
      </c>
      <c r="P80" s="225">
        <v>5.0000000000000001E-3</v>
      </c>
      <c r="Q80" s="199">
        <v>189.7</v>
      </c>
      <c r="R80" s="200">
        <v>1774</v>
      </c>
      <c r="S80" s="225">
        <v>4.0000000000000001E-3</v>
      </c>
      <c r="T80" s="199">
        <v>204.85</v>
      </c>
      <c r="U80" s="225">
        <v>0.09</v>
      </c>
      <c r="V80" s="200">
        <v>104376</v>
      </c>
      <c r="W80" s="225">
        <v>6.0000000000000001E-3</v>
      </c>
      <c r="X80" s="201">
        <v>1259.3900000000001</v>
      </c>
      <c r="Y80" s="200">
        <v>105590</v>
      </c>
      <c r="Z80" s="225">
        <v>6.0000000000000001E-3</v>
      </c>
      <c r="AA80" s="201">
        <v>1395.15</v>
      </c>
      <c r="AB80" s="200">
        <v>111033</v>
      </c>
      <c r="AC80" s="225">
        <v>6.0000000000000001E-3</v>
      </c>
      <c r="AD80" s="201">
        <v>1593.33</v>
      </c>
      <c r="AE80" s="225">
        <v>6.4000000000000001E-2</v>
      </c>
    </row>
    <row r="81" spans="1:31" x14ac:dyDescent="0.3">
      <c r="A81" s="199" t="s">
        <v>2110</v>
      </c>
      <c r="B81" s="200">
        <v>121</v>
      </c>
      <c r="C81" s="225">
        <v>1.3092404241506168E-2</v>
      </c>
      <c r="D81" s="199">
        <v>42.424242424242401</v>
      </c>
      <c r="E81" s="200">
        <v>87</v>
      </c>
      <c r="F81" s="225">
        <v>9.2219631121475514E-3</v>
      </c>
      <c r="G81" s="199">
        <v>35.151515151515099</v>
      </c>
      <c r="H81" s="200">
        <v>42</v>
      </c>
      <c r="I81" s="225">
        <v>4.205467107239411E-3</v>
      </c>
      <c r="J81" s="199">
        <v>24.242424</v>
      </c>
      <c r="K81" s="225">
        <v>-0.65289256198347112</v>
      </c>
      <c r="L81" s="200">
        <v>3460</v>
      </c>
      <c r="M81" s="225">
        <v>8.9999999999999993E-3</v>
      </c>
      <c r="N81" s="199">
        <v>256.36</v>
      </c>
      <c r="O81" s="200">
        <v>3328</v>
      </c>
      <c r="P81" s="225">
        <v>8.9999999999999993E-3</v>
      </c>
      <c r="Q81" s="199">
        <v>281.20999999999998</v>
      </c>
      <c r="R81" s="200">
        <v>4285</v>
      </c>
      <c r="S81" s="225">
        <v>0.01</v>
      </c>
      <c r="T81" s="199">
        <v>361.21</v>
      </c>
      <c r="U81" s="225">
        <v>0.23799999999999999</v>
      </c>
      <c r="V81" s="200">
        <v>194211</v>
      </c>
      <c r="W81" s="225">
        <v>1.2E-2</v>
      </c>
      <c r="X81" s="201">
        <v>1776.97</v>
      </c>
      <c r="Y81" s="200">
        <v>218403</v>
      </c>
      <c r="Z81" s="225">
        <v>1.2999999999999999E-2</v>
      </c>
      <c r="AA81" s="201">
        <v>2206.67</v>
      </c>
      <c r="AB81" s="200">
        <v>262552</v>
      </c>
      <c r="AC81" s="225">
        <v>1.4E-2</v>
      </c>
      <c r="AD81" s="201">
        <v>2478.79</v>
      </c>
      <c r="AE81" s="225">
        <v>0.35199999999999998</v>
      </c>
    </row>
    <row r="82" spans="1:31" x14ac:dyDescent="0.3">
      <c r="A82" s="199" t="s">
        <v>2111</v>
      </c>
      <c r="B82" s="199">
        <v>18</v>
      </c>
      <c r="C82" s="225">
        <v>1.9476303830339753E-3</v>
      </c>
      <c r="D82" s="199">
        <v>12.7272727272727</v>
      </c>
      <c r="E82" s="200">
        <v>0</v>
      </c>
      <c r="F82" s="225">
        <v>0</v>
      </c>
      <c r="G82" s="199">
        <v>13.3333333333333</v>
      </c>
      <c r="H82" s="200">
        <v>10</v>
      </c>
      <c r="I82" s="225">
        <v>1.0013016921998597E-3</v>
      </c>
      <c r="J82" s="199">
        <v>10.30303</v>
      </c>
      <c r="K82" s="225">
        <v>-0.44444444444444442</v>
      </c>
      <c r="L82" s="200">
        <v>1843</v>
      </c>
      <c r="M82" s="225">
        <v>5.0000000000000001E-3</v>
      </c>
      <c r="N82" s="199">
        <v>163.63999999999999</v>
      </c>
      <c r="O82" s="200">
        <v>1825</v>
      </c>
      <c r="P82" s="225">
        <v>5.0000000000000001E-3</v>
      </c>
      <c r="Q82" s="199">
        <v>175.76</v>
      </c>
      <c r="R82" s="200">
        <v>2749</v>
      </c>
      <c r="S82" s="225">
        <v>7.0000000000000001E-3</v>
      </c>
      <c r="T82" s="199">
        <v>305.45</v>
      </c>
      <c r="U82" s="225">
        <v>0.49199999999999999</v>
      </c>
      <c r="V82" s="200">
        <v>112711</v>
      </c>
      <c r="W82" s="225">
        <v>7.0000000000000001E-3</v>
      </c>
      <c r="X82" s="201">
        <v>1455.15</v>
      </c>
      <c r="Y82" s="200">
        <v>116554</v>
      </c>
      <c r="Z82" s="225">
        <v>7.0000000000000001E-3</v>
      </c>
      <c r="AA82" s="201">
        <v>1445.45</v>
      </c>
      <c r="AB82" s="200">
        <v>150499</v>
      </c>
      <c r="AC82" s="225">
        <v>8.0000000000000002E-3</v>
      </c>
      <c r="AD82" s="201">
        <v>1929.7</v>
      </c>
      <c r="AE82" s="225">
        <v>0.33500000000000002</v>
      </c>
    </row>
    <row r="83" spans="1:31" x14ac:dyDescent="0.3">
      <c r="A83" s="199" t="s">
        <v>2112</v>
      </c>
      <c r="B83" s="200">
        <v>33</v>
      </c>
      <c r="C83" s="225">
        <v>3.5706557022289549E-3</v>
      </c>
      <c r="D83" s="199">
        <v>21.2121212121212</v>
      </c>
      <c r="E83" s="200">
        <v>28</v>
      </c>
      <c r="F83" s="225">
        <v>2.9679881280474879E-3</v>
      </c>
      <c r="G83" s="199">
        <v>19.393939393939299</v>
      </c>
      <c r="H83" s="200">
        <v>6</v>
      </c>
      <c r="I83" s="225">
        <v>6.007810153199159E-4</v>
      </c>
      <c r="J83" s="199">
        <v>6.0606059999999999</v>
      </c>
      <c r="K83" s="225">
        <v>-0.81818181818181823</v>
      </c>
      <c r="L83" s="200">
        <v>2463</v>
      </c>
      <c r="M83" s="225">
        <v>7.0000000000000001E-3</v>
      </c>
      <c r="N83" s="199">
        <v>255.76</v>
      </c>
      <c r="O83" s="200">
        <v>1893</v>
      </c>
      <c r="P83" s="225">
        <v>5.0000000000000001E-3</v>
      </c>
      <c r="Q83" s="199">
        <v>177.58</v>
      </c>
      <c r="R83" s="200">
        <v>2512</v>
      </c>
      <c r="S83" s="225">
        <v>6.0000000000000001E-3</v>
      </c>
      <c r="T83" s="199">
        <v>349.09</v>
      </c>
      <c r="U83" s="225">
        <v>0.02</v>
      </c>
      <c r="V83" s="200">
        <v>291057</v>
      </c>
      <c r="W83" s="225">
        <v>1.7000000000000001E-2</v>
      </c>
      <c r="X83" s="201">
        <v>2160.61</v>
      </c>
      <c r="Y83" s="200">
        <v>309283</v>
      </c>
      <c r="Z83" s="225">
        <v>1.7999999999999999E-2</v>
      </c>
      <c r="AA83" s="201">
        <v>2424.85</v>
      </c>
      <c r="AB83" s="200">
        <v>379534</v>
      </c>
      <c r="AC83" s="225">
        <v>0.02</v>
      </c>
      <c r="AD83" s="201">
        <v>3549.09</v>
      </c>
      <c r="AE83" s="225">
        <v>0.30399999999999999</v>
      </c>
    </row>
    <row r="84" spans="1:31" x14ac:dyDescent="0.3">
      <c r="A84" s="199" t="s">
        <v>2113</v>
      </c>
      <c r="B84" s="200">
        <v>72</v>
      </c>
      <c r="C84" s="225">
        <v>7.7905215321359012E-3</v>
      </c>
      <c r="D84" s="199">
        <v>30.303030303030301</v>
      </c>
      <c r="E84" s="200">
        <v>71</v>
      </c>
      <c r="F84" s="225">
        <v>7.5259698961204153E-3</v>
      </c>
      <c r="G84" s="199">
        <v>36.363636363636303</v>
      </c>
      <c r="H84" s="200">
        <v>34</v>
      </c>
      <c r="I84" s="225">
        <v>3.4044257534795236E-3</v>
      </c>
      <c r="J84" s="199">
        <v>20</v>
      </c>
      <c r="K84" s="225">
        <v>-0.52777777777777779</v>
      </c>
      <c r="L84" s="200">
        <v>6697</v>
      </c>
      <c r="M84" s="225">
        <v>1.7999999999999999E-2</v>
      </c>
      <c r="N84" s="199">
        <v>421.21</v>
      </c>
      <c r="O84" s="200">
        <v>6470</v>
      </c>
      <c r="P84" s="225">
        <v>1.7000000000000001E-2</v>
      </c>
      <c r="Q84" s="199">
        <v>320</v>
      </c>
      <c r="R84" s="200">
        <v>7377</v>
      </c>
      <c r="S84" s="225">
        <v>1.7999999999999999E-2</v>
      </c>
      <c r="T84" s="199">
        <v>395.76</v>
      </c>
      <c r="U84" s="225">
        <v>0.10199999999999999</v>
      </c>
      <c r="V84" s="200">
        <v>506890</v>
      </c>
      <c r="W84" s="225">
        <v>0.03</v>
      </c>
      <c r="X84" s="201">
        <v>3207.27</v>
      </c>
      <c r="Y84" s="200">
        <v>499665</v>
      </c>
      <c r="Z84" s="225">
        <v>2.9000000000000001E-2</v>
      </c>
      <c r="AA84" s="201">
        <v>3057.58</v>
      </c>
      <c r="AB84" s="200">
        <v>557909</v>
      </c>
      <c r="AC84" s="225">
        <v>0.03</v>
      </c>
      <c r="AD84" s="201">
        <v>3047.88</v>
      </c>
      <c r="AE84" s="225">
        <v>0.10100000000000001</v>
      </c>
    </row>
    <row r="85" spans="1:31" x14ac:dyDescent="0.3">
      <c r="A85" s="199" t="s">
        <v>2114</v>
      </c>
      <c r="B85" s="200">
        <v>67</v>
      </c>
      <c r="C85" s="225">
        <v>7.2495130924042413E-3</v>
      </c>
      <c r="D85" s="199">
        <v>40</v>
      </c>
      <c r="E85" s="200">
        <v>84</v>
      </c>
      <c r="F85" s="225">
        <v>8.903964384142463E-3</v>
      </c>
      <c r="G85" s="199">
        <v>33.3333333333333</v>
      </c>
      <c r="H85" s="200">
        <v>217</v>
      </c>
      <c r="I85" s="225">
        <v>2.1728246720736959E-2</v>
      </c>
      <c r="J85" s="199">
        <v>79.393936199999999</v>
      </c>
      <c r="K85" s="225">
        <v>2.2388059701492535</v>
      </c>
      <c r="L85" s="200">
        <v>11472</v>
      </c>
      <c r="M85" s="225">
        <v>3.1E-2</v>
      </c>
      <c r="N85" s="199">
        <v>473.33</v>
      </c>
      <c r="O85" s="200">
        <v>10990</v>
      </c>
      <c r="P85" s="225">
        <v>2.9000000000000001E-2</v>
      </c>
      <c r="Q85" s="199">
        <v>425.45</v>
      </c>
      <c r="R85" s="200">
        <v>14918</v>
      </c>
      <c r="S85" s="225">
        <v>3.6999999999999998E-2</v>
      </c>
      <c r="T85" s="199">
        <v>620</v>
      </c>
      <c r="U85" s="225">
        <v>0.3</v>
      </c>
      <c r="V85" s="200">
        <v>1091297</v>
      </c>
      <c r="W85" s="225">
        <v>6.6000000000000003E-2</v>
      </c>
      <c r="X85" s="201">
        <v>4736.3599999999997</v>
      </c>
      <c r="Y85" s="200">
        <v>1220888</v>
      </c>
      <c r="Z85" s="225">
        <v>7.0999999999999994E-2</v>
      </c>
      <c r="AA85" s="201">
        <v>5345.45</v>
      </c>
      <c r="AB85" s="200">
        <v>1549564</v>
      </c>
      <c r="AC85" s="225">
        <v>8.3000000000000004E-2</v>
      </c>
      <c r="AD85" s="201">
        <v>6850.91</v>
      </c>
      <c r="AE85" s="225">
        <v>0.42</v>
      </c>
    </row>
    <row r="86" spans="1:31" x14ac:dyDescent="0.3">
      <c r="A86" s="199" t="s">
        <v>2115</v>
      </c>
      <c r="B86" s="200">
        <v>814</v>
      </c>
      <c r="C86" s="225">
        <v>8.8076173988314216E-2</v>
      </c>
      <c r="D86" s="199">
        <v>110.90909090909</v>
      </c>
      <c r="E86" s="200">
        <v>795</v>
      </c>
      <c r="F86" s="225">
        <v>8.4269662921348312E-2</v>
      </c>
      <c r="G86" s="199">
        <v>119.39393939393899</v>
      </c>
      <c r="H86" s="200">
        <v>927</v>
      </c>
      <c r="I86" s="225">
        <v>9.2820666866926999E-2</v>
      </c>
      <c r="J86" s="199">
        <v>202.42424</v>
      </c>
      <c r="K86" s="225">
        <v>0.13882063882063883</v>
      </c>
      <c r="L86" s="200">
        <v>49788</v>
      </c>
      <c r="M86" s="225">
        <v>0.13500000000000001</v>
      </c>
      <c r="N86" s="199">
        <v>929.09</v>
      </c>
      <c r="O86" s="200">
        <v>52618</v>
      </c>
      <c r="P86" s="225">
        <v>0.14000000000000001</v>
      </c>
      <c r="Q86" s="199">
        <v>839.39</v>
      </c>
      <c r="R86" s="200">
        <v>61378</v>
      </c>
      <c r="S86" s="225">
        <v>0.15</v>
      </c>
      <c r="T86" s="201">
        <v>1128.48</v>
      </c>
      <c r="U86" s="225">
        <v>0.23300000000000001</v>
      </c>
      <c r="V86" s="200">
        <v>2092348</v>
      </c>
      <c r="W86" s="225">
        <v>0.126</v>
      </c>
      <c r="X86" s="201">
        <v>9781.2099999999991</v>
      </c>
      <c r="Y86" s="200">
        <v>2274375</v>
      </c>
      <c r="Z86" s="225">
        <v>0.13200000000000001</v>
      </c>
      <c r="AA86" s="201">
        <v>7963.03</v>
      </c>
      <c r="AB86" s="200">
        <v>2586273</v>
      </c>
      <c r="AC86" s="225">
        <v>0.13900000000000001</v>
      </c>
      <c r="AD86" s="201">
        <v>10500.61</v>
      </c>
      <c r="AE86" s="225">
        <v>0.23599999999999999</v>
      </c>
    </row>
    <row r="87" spans="1:31" x14ac:dyDescent="0.3">
      <c r="A87" s="199" t="s">
        <v>2116</v>
      </c>
      <c r="B87" s="200">
        <v>113</v>
      </c>
      <c r="C87" s="225">
        <v>1.2226790737935513E-2</v>
      </c>
      <c r="D87" s="199">
        <v>38.787878787878697</v>
      </c>
      <c r="E87" s="200">
        <v>33</v>
      </c>
      <c r="F87" s="225">
        <v>3.4979860080559676E-3</v>
      </c>
      <c r="G87" s="199">
        <v>21.818181818181799</v>
      </c>
      <c r="H87" s="200">
        <v>11</v>
      </c>
      <c r="I87" s="225">
        <v>1.1014318614198458E-3</v>
      </c>
      <c r="J87" s="199">
        <v>11.515152</v>
      </c>
      <c r="K87" s="225">
        <v>-0.90265486725663713</v>
      </c>
      <c r="L87" s="200">
        <v>3994</v>
      </c>
      <c r="M87" s="225">
        <v>1.0999999999999999E-2</v>
      </c>
      <c r="N87" s="199">
        <v>267.27</v>
      </c>
      <c r="O87" s="200">
        <v>4278</v>
      </c>
      <c r="P87" s="225">
        <v>1.0999999999999999E-2</v>
      </c>
      <c r="Q87" s="199">
        <v>346.67</v>
      </c>
      <c r="R87" s="200">
        <v>4582</v>
      </c>
      <c r="S87" s="225">
        <v>1.0999999999999999E-2</v>
      </c>
      <c r="T87" s="199">
        <v>335.15</v>
      </c>
      <c r="U87" s="225">
        <v>0.14699999999999999</v>
      </c>
      <c r="V87" s="200">
        <v>301018</v>
      </c>
      <c r="W87" s="225">
        <v>1.7999999999999999E-2</v>
      </c>
      <c r="X87" s="201">
        <v>2764.85</v>
      </c>
      <c r="Y87" s="200">
        <v>337750</v>
      </c>
      <c r="Z87" s="225">
        <v>0.02</v>
      </c>
      <c r="AA87" s="201">
        <v>3040</v>
      </c>
      <c r="AB87" s="200">
        <v>391935</v>
      </c>
      <c r="AC87" s="225">
        <v>2.1000000000000001E-2</v>
      </c>
      <c r="AD87" s="201">
        <v>3510.91</v>
      </c>
      <c r="AE87" s="225">
        <v>0.30199999999999999</v>
      </c>
    </row>
    <row r="88" spans="1:31" x14ac:dyDescent="0.3">
      <c r="A88" s="199" t="s">
        <v>2117</v>
      </c>
      <c r="B88" s="200">
        <v>65</v>
      </c>
      <c r="C88" s="225">
        <v>7.0331097165115776E-3</v>
      </c>
      <c r="D88" s="199">
        <v>24.848484848484802</v>
      </c>
      <c r="E88" s="200">
        <v>83</v>
      </c>
      <c r="F88" s="225">
        <v>8.797964808140768E-3</v>
      </c>
      <c r="G88" s="199">
        <v>49.696969696969703</v>
      </c>
      <c r="H88" s="200">
        <v>217</v>
      </c>
      <c r="I88" s="225">
        <v>2.1728246720736959E-2</v>
      </c>
      <c r="J88" s="199">
        <v>138.78787199999999</v>
      </c>
      <c r="K88" s="225">
        <v>2.3384615384615386</v>
      </c>
      <c r="L88" s="200">
        <v>2994</v>
      </c>
      <c r="M88" s="225">
        <v>8.0000000000000002E-3</v>
      </c>
      <c r="N88" s="199">
        <v>280.61</v>
      </c>
      <c r="O88" s="200">
        <v>3197</v>
      </c>
      <c r="P88" s="225">
        <v>8.9999999999999993E-3</v>
      </c>
      <c r="Q88" s="199">
        <v>230.3</v>
      </c>
      <c r="R88" s="200">
        <v>4549</v>
      </c>
      <c r="S88" s="225">
        <v>1.0999999999999999E-2</v>
      </c>
      <c r="T88" s="199">
        <v>426.06</v>
      </c>
      <c r="U88" s="225">
        <v>0.51900000000000002</v>
      </c>
      <c r="V88" s="200">
        <v>156788</v>
      </c>
      <c r="W88" s="225">
        <v>8.9999999999999993E-3</v>
      </c>
      <c r="X88" s="201">
        <v>1847.27</v>
      </c>
      <c r="Y88" s="200">
        <v>171657</v>
      </c>
      <c r="Z88" s="225">
        <v>0.01</v>
      </c>
      <c r="AA88" s="201">
        <v>1687.88</v>
      </c>
      <c r="AB88" s="200">
        <v>196127</v>
      </c>
      <c r="AC88" s="225">
        <v>1.0999999999999999E-2</v>
      </c>
      <c r="AD88" s="201">
        <v>1950.3</v>
      </c>
      <c r="AE88" s="225">
        <v>0.251</v>
      </c>
    </row>
    <row r="89" spans="1:31" x14ac:dyDescent="0.3">
      <c r="A89" s="199" t="s">
        <v>2118</v>
      </c>
      <c r="B89" s="200">
        <v>149</v>
      </c>
      <c r="C89" s="225">
        <v>1.6122051504003462E-2</v>
      </c>
      <c r="D89" s="199">
        <v>41.818181818181799</v>
      </c>
      <c r="E89" s="200">
        <v>244</v>
      </c>
      <c r="F89" s="225">
        <v>2.5863896544413824E-2</v>
      </c>
      <c r="G89" s="199">
        <v>56.363636363636303</v>
      </c>
      <c r="H89" s="200">
        <v>303</v>
      </c>
      <c r="I89" s="225">
        <v>3.0339441273655753E-2</v>
      </c>
      <c r="J89" s="199">
        <v>128.484848</v>
      </c>
      <c r="K89" s="225">
        <v>1.0335570469798658</v>
      </c>
      <c r="L89" s="200">
        <v>8259</v>
      </c>
      <c r="M89" s="225">
        <v>2.1999999999999999E-2</v>
      </c>
      <c r="N89" s="199">
        <v>425.45</v>
      </c>
      <c r="O89" s="200">
        <v>8567</v>
      </c>
      <c r="P89" s="225">
        <v>2.3E-2</v>
      </c>
      <c r="Q89" s="199">
        <v>398.79</v>
      </c>
      <c r="R89" s="200">
        <v>9901</v>
      </c>
      <c r="S89" s="225">
        <v>2.4E-2</v>
      </c>
      <c r="T89" s="199">
        <v>516.97</v>
      </c>
      <c r="U89" s="225">
        <v>0.19900000000000001</v>
      </c>
      <c r="V89" s="200">
        <v>305811</v>
      </c>
      <c r="W89" s="225">
        <v>1.7999999999999999E-2</v>
      </c>
      <c r="X89" s="201">
        <v>2410.3000000000002</v>
      </c>
      <c r="Y89" s="200">
        <v>308601</v>
      </c>
      <c r="Z89" s="225">
        <v>1.7999999999999999E-2</v>
      </c>
      <c r="AA89" s="201">
        <v>2653.94</v>
      </c>
      <c r="AB89" s="200">
        <v>359791</v>
      </c>
      <c r="AC89" s="225">
        <v>1.9E-2</v>
      </c>
      <c r="AD89" s="201">
        <v>3330.3</v>
      </c>
      <c r="AE89" s="225">
        <v>0.17699999999999999</v>
      </c>
    </row>
    <row r="90" spans="1:31" x14ac:dyDescent="0.3">
      <c r="A90" s="199" t="s">
        <v>2120</v>
      </c>
      <c r="B90" s="200">
        <v>1570</v>
      </c>
      <c r="C90" s="225">
        <v>0.16987665007574118</v>
      </c>
      <c r="D90" s="199">
        <v>179.39393939393901</v>
      </c>
      <c r="E90" s="200">
        <v>1836</v>
      </c>
      <c r="F90" s="225">
        <v>0.19461522153911384</v>
      </c>
      <c r="G90" s="199">
        <v>224.84848484848399</v>
      </c>
      <c r="H90" s="200">
        <v>2259</v>
      </c>
      <c r="I90" s="225">
        <v>0.22619405226794834</v>
      </c>
      <c r="J90" s="199">
        <v>281.81817599999999</v>
      </c>
      <c r="K90" s="225">
        <v>0.43885350318471339</v>
      </c>
      <c r="L90" s="200">
        <v>67679</v>
      </c>
      <c r="M90" s="225">
        <v>0.184</v>
      </c>
      <c r="N90" s="201">
        <v>1107.27</v>
      </c>
      <c r="O90" s="200">
        <v>72044</v>
      </c>
      <c r="P90" s="225">
        <v>0.192</v>
      </c>
      <c r="Q90" s="201">
        <v>1277.58</v>
      </c>
      <c r="R90" s="200">
        <v>79821</v>
      </c>
      <c r="S90" s="225">
        <v>0.19500000000000001</v>
      </c>
      <c r="T90" s="201">
        <v>1390.3</v>
      </c>
      <c r="U90" s="225">
        <v>0.17899999999999999</v>
      </c>
      <c r="V90" s="200">
        <v>2897320</v>
      </c>
      <c r="W90" s="225">
        <v>0.17399999999999999</v>
      </c>
      <c r="X90" s="201">
        <v>9717.58</v>
      </c>
      <c r="Y90" s="200">
        <v>3237583</v>
      </c>
      <c r="Z90" s="225">
        <v>0.188</v>
      </c>
      <c r="AA90" s="201">
        <v>9750.2999999999993</v>
      </c>
      <c r="AB90" s="200">
        <v>3376613</v>
      </c>
      <c r="AC90" s="225">
        <v>0.18099999999999999</v>
      </c>
      <c r="AD90" s="201">
        <v>10650.91</v>
      </c>
      <c r="AE90" s="225">
        <v>0.16500000000000001</v>
      </c>
    </row>
    <row r="91" spans="1:31" x14ac:dyDescent="0.3">
      <c r="A91" s="199" t="s">
        <v>2106</v>
      </c>
      <c r="B91" s="199">
        <v>22</v>
      </c>
      <c r="C91" s="225">
        <v>2.3804371348193033E-3</v>
      </c>
      <c r="D91" s="199">
        <v>15.151515151515101</v>
      </c>
      <c r="E91" s="199">
        <v>88</v>
      </c>
      <c r="F91" s="225">
        <v>9.3279626881492481E-3</v>
      </c>
      <c r="G91" s="199">
        <v>53.939393939393902</v>
      </c>
      <c r="H91" s="199">
        <v>0</v>
      </c>
      <c r="I91" s="225">
        <v>0</v>
      </c>
      <c r="J91" s="199">
        <v>15.151515</v>
      </c>
      <c r="K91" s="225">
        <v>-1</v>
      </c>
      <c r="L91" s="199">
        <v>641</v>
      </c>
      <c r="M91" s="225">
        <v>2E-3</v>
      </c>
      <c r="N91" s="199">
        <v>103.64</v>
      </c>
      <c r="O91" s="200">
        <v>1079</v>
      </c>
      <c r="P91" s="225">
        <v>3.0000000000000001E-3</v>
      </c>
      <c r="Q91" s="199">
        <v>181.82</v>
      </c>
      <c r="R91" s="199">
        <v>543</v>
      </c>
      <c r="S91" s="225">
        <v>1E-3</v>
      </c>
      <c r="T91" s="199">
        <v>111.52</v>
      </c>
      <c r="U91" s="225">
        <v>-0.153</v>
      </c>
      <c r="V91" s="200">
        <v>14753</v>
      </c>
      <c r="W91" s="225">
        <v>1E-3</v>
      </c>
      <c r="X91" s="199">
        <v>629.70000000000005</v>
      </c>
      <c r="Y91" s="200">
        <v>15212</v>
      </c>
      <c r="Z91" s="225">
        <v>1E-3</v>
      </c>
      <c r="AA91" s="199">
        <v>662.42</v>
      </c>
      <c r="AB91" s="200">
        <v>13821</v>
      </c>
      <c r="AC91" s="225">
        <v>1E-3</v>
      </c>
      <c r="AD91" s="199">
        <v>599.39</v>
      </c>
      <c r="AE91" s="225">
        <v>-6.3E-2</v>
      </c>
    </row>
    <row r="92" spans="1:31" x14ac:dyDescent="0.3">
      <c r="A92" s="199" t="s">
        <v>2107</v>
      </c>
      <c r="B92" s="199">
        <v>0</v>
      </c>
      <c r="C92" s="225">
        <v>0</v>
      </c>
      <c r="D92" s="199">
        <v>80</v>
      </c>
      <c r="E92" s="199">
        <v>8</v>
      </c>
      <c r="F92" s="225">
        <v>8.4799660801356794E-4</v>
      </c>
      <c r="G92" s="199">
        <v>9.0909090909090899</v>
      </c>
      <c r="H92" s="199">
        <v>0</v>
      </c>
      <c r="I92" s="225">
        <v>0</v>
      </c>
      <c r="J92" s="199">
        <v>15.151515</v>
      </c>
      <c r="K92" s="225"/>
      <c r="L92" s="199">
        <v>160</v>
      </c>
      <c r="M92" s="225">
        <v>0</v>
      </c>
      <c r="N92" s="199">
        <v>63.03</v>
      </c>
      <c r="O92" s="199">
        <v>50</v>
      </c>
      <c r="P92" s="225">
        <v>0</v>
      </c>
      <c r="Q92" s="199">
        <v>24.24</v>
      </c>
      <c r="R92" s="199">
        <v>149</v>
      </c>
      <c r="S92" s="225">
        <v>0</v>
      </c>
      <c r="T92" s="199">
        <v>56.36</v>
      </c>
      <c r="U92" s="225">
        <v>-6.9000000000000006E-2</v>
      </c>
      <c r="V92" s="200">
        <v>7100</v>
      </c>
      <c r="W92" s="225">
        <v>0</v>
      </c>
      <c r="X92" s="199">
        <v>473.33</v>
      </c>
      <c r="Y92" s="200">
        <v>6707</v>
      </c>
      <c r="Z92" s="225">
        <v>0</v>
      </c>
      <c r="AA92" s="199">
        <v>385.45</v>
      </c>
      <c r="AB92" s="200">
        <v>7398</v>
      </c>
      <c r="AC92" s="225">
        <v>0</v>
      </c>
      <c r="AD92" s="199">
        <v>454.55</v>
      </c>
      <c r="AE92" s="225">
        <v>4.2000000000000003E-2</v>
      </c>
    </row>
    <row r="93" spans="1:31" x14ac:dyDescent="0.3">
      <c r="A93" s="199" t="s">
        <v>2108</v>
      </c>
      <c r="B93" s="199">
        <v>14</v>
      </c>
      <c r="C93" s="225">
        <v>1.5148236312486475E-3</v>
      </c>
      <c r="D93" s="199">
        <v>13.3333333333333</v>
      </c>
      <c r="E93" s="199">
        <v>5</v>
      </c>
      <c r="F93" s="225">
        <v>5.2999788000847997E-4</v>
      </c>
      <c r="G93" s="199">
        <v>6.6666666666666599</v>
      </c>
      <c r="H93" s="199">
        <v>0</v>
      </c>
      <c r="I93" s="225">
        <v>0</v>
      </c>
      <c r="J93" s="199">
        <v>15.151515</v>
      </c>
      <c r="K93" s="225">
        <v>-1</v>
      </c>
      <c r="L93" s="199">
        <v>530</v>
      </c>
      <c r="M93" s="225">
        <v>1E-3</v>
      </c>
      <c r="N93" s="199">
        <v>103.03</v>
      </c>
      <c r="O93" s="199">
        <v>538</v>
      </c>
      <c r="P93" s="225">
        <v>1E-3</v>
      </c>
      <c r="Q93" s="199">
        <v>106.67</v>
      </c>
      <c r="R93" s="199">
        <v>676</v>
      </c>
      <c r="S93" s="225">
        <v>2E-3</v>
      </c>
      <c r="T93" s="199">
        <v>141.21</v>
      </c>
      <c r="U93" s="225">
        <v>0.27500000000000002</v>
      </c>
      <c r="V93" s="200">
        <v>25720</v>
      </c>
      <c r="W93" s="225">
        <v>2E-3</v>
      </c>
      <c r="X93" s="199">
        <v>640.61</v>
      </c>
      <c r="Y93" s="200">
        <v>27355</v>
      </c>
      <c r="Z93" s="225">
        <v>2E-3</v>
      </c>
      <c r="AA93" s="199">
        <v>765.45</v>
      </c>
      <c r="AB93" s="200">
        <v>29018</v>
      </c>
      <c r="AC93" s="225">
        <v>2E-3</v>
      </c>
      <c r="AD93" s="199">
        <v>863.03</v>
      </c>
      <c r="AE93" s="225">
        <v>0.128</v>
      </c>
    </row>
    <row r="94" spans="1:31" x14ac:dyDescent="0.3">
      <c r="A94" s="199" t="s">
        <v>2109</v>
      </c>
      <c r="B94" s="199">
        <v>0</v>
      </c>
      <c r="C94" s="225">
        <v>0</v>
      </c>
      <c r="D94" s="199">
        <v>80</v>
      </c>
      <c r="E94" s="199">
        <v>9</v>
      </c>
      <c r="F94" s="225">
        <v>9.5399618401526389E-4</v>
      </c>
      <c r="G94" s="199">
        <v>8.4848484848484809</v>
      </c>
      <c r="H94" s="199">
        <v>0</v>
      </c>
      <c r="I94" s="225">
        <v>0</v>
      </c>
      <c r="J94" s="199">
        <v>15.151515</v>
      </c>
      <c r="K94" s="225"/>
      <c r="L94" s="199">
        <v>486</v>
      </c>
      <c r="M94" s="225">
        <v>1E-3</v>
      </c>
      <c r="N94" s="199">
        <v>114.55</v>
      </c>
      <c r="O94" s="199">
        <v>226</v>
      </c>
      <c r="P94" s="225">
        <v>1E-3</v>
      </c>
      <c r="Q94" s="199">
        <v>60</v>
      </c>
      <c r="R94" s="199">
        <v>152</v>
      </c>
      <c r="S94" s="225">
        <v>0</v>
      </c>
      <c r="T94" s="199">
        <v>53.33</v>
      </c>
      <c r="U94" s="225">
        <v>-0.68700000000000006</v>
      </c>
      <c r="V94" s="200">
        <v>9153</v>
      </c>
      <c r="W94" s="225">
        <v>1E-3</v>
      </c>
      <c r="X94" s="199">
        <v>513.94000000000005</v>
      </c>
      <c r="Y94" s="200">
        <v>7674</v>
      </c>
      <c r="Z94" s="225">
        <v>0</v>
      </c>
      <c r="AA94" s="199">
        <v>376.97</v>
      </c>
      <c r="AB94" s="200">
        <v>6669</v>
      </c>
      <c r="AC94" s="225">
        <v>0</v>
      </c>
      <c r="AD94" s="199">
        <v>371.52</v>
      </c>
      <c r="AE94" s="225">
        <v>-0.27100000000000002</v>
      </c>
    </row>
    <row r="95" spans="1:31" x14ac:dyDescent="0.3">
      <c r="A95" s="199" t="s">
        <v>2110</v>
      </c>
      <c r="B95" s="199">
        <v>0</v>
      </c>
      <c r="C95" s="225">
        <v>0</v>
      </c>
      <c r="D95" s="199">
        <v>80</v>
      </c>
      <c r="E95" s="199">
        <v>31</v>
      </c>
      <c r="F95" s="225">
        <v>3.2859868560525759E-3</v>
      </c>
      <c r="G95" s="199">
        <v>16.969696969696901</v>
      </c>
      <c r="H95" s="200">
        <v>132</v>
      </c>
      <c r="I95" s="225">
        <v>1.321718233703815E-2</v>
      </c>
      <c r="J95" s="199">
        <v>106.666664</v>
      </c>
      <c r="K95" s="225"/>
      <c r="L95" s="200">
        <v>1464</v>
      </c>
      <c r="M95" s="225">
        <v>4.0000000000000001E-3</v>
      </c>
      <c r="N95" s="199">
        <v>180</v>
      </c>
      <c r="O95" s="200">
        <v>1604</v>
      </c>
      <c r="P95" s="225">
        <v>4.0000000000000001E-3</v>
      </c>
      <c r="Q95" s="199">
        <v>146.06</v>
      </c>
      <c r="R95" s="200">
        <v>2374</v>
      </c>
      <c r="S95" s="225">
        <v>6.0000000000000001E-3</v>
      </c>
      <c r="T95" s="199">
        <v>255.76</v>
      </c>
      <c r="U95" s="225">
        <v>0.622</v>
      </c>
      <c r="V95" s="200">
        <v>73859</v>
      </c>
      <c r="W95" s="225">
        <v>4.0000000000000001E-3</v>
      </c>
      <c r="X95" s="201">
        <v>1304.24</v>
      </c>
      <c r="Y95" s="200">
        <v>81447</v>
      </c>
      <c r="Z95" s="225">
        <v>5.0000000000000001E-3</v>
      </c>
      <c r="AA95" s="201">
        <v>1644.24</v>
      </c>
      <c r="AB95" s="200">
        <v>81388</v>
      </c>
      <c r="AC95" s="225">
        <v>4.0000000000000001E-3</v>
      </c>
      <c r="AD95" s="201">
        <v>1407.27</v>
      </c>
      <c r="AE95" s="225">
        <v>0.10199999999999999</v>
      </c>
    </row>
    <row r="96" spans="1:31" x14ac:dyDescent="0.3">
      <c r="A96" s="199" t="s">
        <v>2111</v>
      </c>
      <c r="B96" s="199">
        <v>8</v>
      </c>
      <c r="C96" s="225">
        <v>8.6561350357065565E-4</v>
      </c>
      <c r="D96" s="199">
        <v>9.0909090909090899</v>
      </c>
      <c r="E96" s="199">
        <v>0</v>
      </c>
      <c r="F96" s="225">
        <v>0</v>
      </c>
      <c r="G96" s="199">
        <v>13.3333333333333</v>
      </c>
      <c r="H96" s="199">
        <v>0</v>
      </c>
      <c r="I96" s="225">
        <v>0</v>
      </c>
      <c r="J96" s="199">
        <v>15.151515</v>
      </c>
      <c r="K96" s="225">
        <v>-1</v>
      </c>
      <c r="L96" s="199">
        <v>417</v>
      </c>
      <c r="M96" s="225">
        <v>1E-3</v>
      </c>
      <c r="N96" s="199">
        <v>69.09</v>
      </c>
      <c r="O96" s="199">
        <v>311</v>
      </c>
      <c r="P96" s="225">
        <v>1E-3</v>
      </c>
      <c r="Q96" s="199">
        <v>84.85</v>
      </c>
      <c r="R96" s="199">
        <v>523</v>
      </c>
      <c r="S96" s="225">
        <v>1E-3</v>
      </c>
      <c r="T96" s="199">
        <v>136.97</v>
      </c>
      <c r="U96" s="225">
        <v>0.254</v>
      </c>
      <c r="V96" s="200">
        <v>20244</v>
      </c>
      <c r="W96" s="225">
        <v>1E-3</v>
      </c>
      <c r="X96" s="199">
        <v>566.05999999999995</v>
      </c>
      <c r="Y96" s="200">
        <v>20800</v>
      </c>
      <c r="Z96" s="225">
        <v>1E-3</v>
      </c>
      <c r="AA96" s="199">
        <v>642.41999999999996</v>
      </c>
      <c r="AB96" s="200">
        <v>22091</v>
      </c>
      <c r="AC96" s="225">
        <v>1E-3</v>
      </c>
      <c r="AD96" s="199">
        <v>754.55</v>
      </c>
      <c r="AE96" s="225">
        <v>9.0999999999999998E-2</v>
      </c>
    </row>
    <row r="97" spans="1:31" x14ac:dyDescent="0.3">
      <c r="A97" s="199" t="s">
        <v>2112</v>
      </c>
      <c r="B97" s="199">
        <v>0</v>
      </c>
      <c r="C97" s="225">
        <v>0</v>
      </c>
      <c r="D97" s="199">
        <v>80</v>
      </c>
      <c r="E97" s="199">
        <v>0</v>
      </c>
      <c r="F97" s="225">
        <v>0</v>
      </c>
      <c r="G97" s="199">
        <v>13.3333333333333</v>
      </c>
      <c r="H97" s="199">
        <v>0</v>
      </c>
      <c r="I97" s="225">
        <v>0</v>
      </c>
      <c r="J97" s="199">
        <v>15.151515</v>
      </c>
      <c r="K97" s="225"/>
      <c r="L97" s="199">
        <v>217</v>
      </c>
      <c r="M97" s="225">
        <v>1E-3</v>
      </c>
      <c r="N97" s="199">
        <v>56.36</v>
      </c>
      <c r="O97" s="199">
        <v>170</v>
      </c>
      <c r="P97" s="225">
        <v>0</v>
      </c>
      <c r="Q97" s="199">
        <v>66.67</v>
      </c>
      <c r="R97" s="199">
        <v>194</v>
      </c>
      <c r="S97" s="225">
        <v>0</v>
      </c>
      <c r="T97" s="199">
        <v>70.3</v>
      </c>
      <c r="U97" s="225">
        <v>-0.106</v>
      </c>
      <c r="V97" s="200">
        <v>14710</v>
      </c>
      <c r="W97" s="225">
        <v>1E-3</v>
      </c>
      <c r="X97" s="199">
        <v>546.05999999999995</v>
      </c>
      <c r="Y97" s="200">
        <v>15378</v>
      </c>
      <c r="Z97" s="225">
        <v>1E-3</v>
      </c>
      <c r="AA97" s="199">
        <v>566.05999999999995</v>
      </c>
      <c r="AB97" s="200">
        <v>15531</v>
      </c>
      <c r="AC97" s="225">
        <v>1E-3</v>
      </c>
      <c r="AD97" s="199">
        <v>653.33000000000004</v>
      </c>
      <c r="AE97" s="225">
        <v>5.6000000000000001E-2</v>
      </c>
    </row>
    <row r="98" spans="1:31" x14ac:dyDescent="0.3">
      <c r="A98" s="199" t="s">
        <v>2113</v>
      </c>
      <c r="B98" s="199">
        <v>0</v>
      </c>
      <c r="C98" s="225">
        <v>0</v>
      </c>
      <c r="D98" s="199">
        <v>80</v>
      </c>
      <c r="E98" s="199">
        <v>0</v>
      </c>
      <c r="F98" s="225">
        <v>0</v>
      </c>
      <c r="G98" s="199">
        <v>13.3333333333333</v>
      </c>
      <c r="H98" s="199">
        <v>0</v>
      </c>
      <c r="I98" s="225">
        <v>0</v>
      </c>
      <c r="J98" s="199">
        <v>15.151515</v>
      </c>
      <c r="K98" s="225"/>
      <c r="L98" s="199">
        <v>967</v>
      </c>
      <c r="M98" s="225">
        <v>3.0000000000000001E-3</v>
      </c>
      <c r="N98" s="199">
        <v>189.7</v>
      </c>
      <c r="O98" s="199">
        <v>963</v>
      </c>
      <c r="P98" s="225">
        <v>3.0000000000000001E-3</v>
      </c>
      <c r="Q98" s="199">
        <v>124.85</v>
      </c>
      <c r="R98" s="199">
        <v>942</v>
      </c>
      <c r="S98" s="225">
        <v>2E-3</v>
      </c>
      <c r="T98" s="199">
        <v>140.61000000000001</v>
      </c>
      <c r="U98" s="225">
        <v>-2.5999999999999999E-2</v>
      </c>
      <c r="V98" s="200">
        <v>35349</v>
      </c>
      <c r="W98" s="225">
        <v>2E-3</v>
      </c>
      <c r="X98" s="199">
        <v>830.3</v>
      </c>
      <c r="Y98" s="200">
        <v>36299</v>
      </c>
      <c r="Z98" s="225">
        <v>2E-3</v>
      </c>
      <c r="AA98" s="199">
        <v>913.33</v>
      </c>
      <c r="AB98" s="200">
        <v>34259</v>
      </c>
      <c r="AC98" s="225">
        <v>2E-3</v>
      </c>
      <c r="AD98" s="199">
        <v>834.55</v>
      </c>
      <c r="AE98" s="225">
        <v>-3.1E-2</v>
      </c>
    </row>
    <row r="99" spans="1:31" x14ac:dyDescent="0.3">
      <c r="A99" s="199" t="s">
        <v>2114</v>
      </c>
      <c r="B99" s="200">
        <v>63</v>
      </c>
      <c r="C99" s="225">
        <v>6.8167063406189138E-3</v>
      </c>
      <c r="D99" s="199">
        <v>26.6666666666666</v>
      </c>
      <c r="E99" s="200">
        <v>166</v>
      </c>
      <c r="F99" s="225">
        <v>1.7595929616281536E-2</v>
      </c>
      <c r="G99" s="199">
        <v>66.6666666666666</v>
      </c>
      <c r="H99" s="200">
        <v>591</v>
      </c>
      <c r="I99" s="225">
        <v>5.9176930009011718E-2</v>
      </c>
      <c r="J99" s="199">
        <v>198.78787199999999</v>
      </c>
      <c r="K99" s="225">
        <v>8.3809523809523814</v>
      </c>
      <c r="L99" s="200">
        <v>9074</v>
      </c>
      <c r="M99" s="225">
        <v>2.5000000000000001E-2</v>
      </c>
      <c r="N99" s="199">
        <v>441.21</v>
      </c>
      <c r="O99" s="200">
        <v>8687</v>
      </c>
      <c r="P99" s="225">
        <v>2.3E-2</v>
      </c>
      <c r="Q99" s="199">
        <v>441.82</v>
      </c>
      <c r="R99" s="200">
        <v>10675</v>
      </c>
      <c r="S99" s="225">
        <v>2.5999999999999999E-2</v>
      </c>
      <c r="T99" s="199">
        <v>515.76</v>
      </c>
      <c r="U99" s="225">
        <v>0.17599999999999999</v>
      </c>
      <c r="V99" s="200">
        <v>412826</v>
      </c>
      <c r="W99" s="225">
        <v>2.5000000000000001E-2</v>
      </c>
      <c r="X99" s="201">
        <v>3421.21</v>
      </c>
      <c r="Y99" s="200">
        <v>448546</v>
      </c>
      <c r="Z99" s="225">
        <v>2.5999999999999999E-2</v>
      </c>
      <c r="AA99" s="201">
        <v>3576.97</v>
      </c>
      <c r="AB99" s="200">
        <v>472804</v>
      </c>
      <c r="AC99" s="225">
        <v>2.5000000000000001E-2</v>
      </c>
      <c r="AD99" s="201">
        <v>4481.21</v>
      </c>
      <c r="AE99" s="225">
        <v>0.14499999999999999</v>
      </c>
    </row>
    <row r="100" spans="1:31" x14ac:dyDescent="0.3">
      <c r="A100" s="199" t="s">
        <v>2115</v>
      </c>
      <c r="B100" s="200">
        <v>507</v>
      </c>
      <c r="C100" s="225">
        <v>5.4858255788790306E-2</v>
      </c>
      <c r="D100" s="199">
        <v>92.121212121212096</v>
      </c>
      <c r="E100" s="200">
        <v>685</v>
      </c>
      <c r="F100" s="225">
        <v>7.260970956116175E-2</v>
      </c>
      <c r="G100" s="199">
        <v>135.15151515151501</v>
      </c>
      <c r="H100" s="200">
        <v>813</v>
      </c>
      <c r="I100" s="225">
        <v>8.1405827575848605E-2</v>
      </c>
      <c r="J100" s="199">
        <v>217.57576</v>
      </c>
      <c r="K100" s="225">
        <v>0.60355029585798814</v>
      </c>
      <c r="L100" s="200">
        <v>20913</v>
      </c>
      <c r="M100" s="225">
        <v>5.7000000000000002E-2</v>
      </c>
      <c r="N100" s="199">
        <v>623.64</v>
      </c>
      <c r="O100" s="200">
        <v>21985</v>
      </c>
      <c r="P100" s="225">
        <v>5.8999999999999997E-2</v>
      </c>
      <c r="Q100" s="199">
        <v>703.03</v>
      </c>
      <c r="R100" s="200">
        <v>25951</v>
      </c>
      <c r="S100" s="225">
        <v>6.4000000000000001E-2</v>
      </c>
      <c r="T100" s="199">
        <v>892.12</v>
      </c>
      <c r="U100" s="225">
        <v>0.24099999999999999</v>
      </c>
      <c r="V100" s="200">
        <v>726317</v>
      </c>
      <c r="W100" s="225">
        <v>4.3999999999999997E-2</v>
      </c>
      <c r="X100" s="201">
        <v>3913.33</v>
      </c>
      <c r="Y100" s="200">
        <v>823649</v>
      </c>
      <c r="Z100" s="225">
        <v>4.8000000000000001E-2</v>
      </c>
      <c r="AA100" s="201">
        <v>3877.58</v>
      </c>
      <c r="AB100" s="200">
        <v>856014</v>
      </c>
      <c r="AC100" s="225">
        <v>4.5999999999999999E-2</v>
      </c>
      <c r="AD100" s="201">
        <v>5070.3</v>
      </c>
      <c r="AE100" s="225">
        <v>0.17899999999999999</v>
      </c>
    </row>
    <row r="101" spans="1:31" x14ac:dyDescent="0.3">
      <c r="A101" s="199" t="s">
        <v>2116</v>
      </c>
      <c r="B101" s="200">
        <v>478</v>
      </c>
      <c r="C101" s="225">
        <v>5.172040683834668E-2</v>
      </c>
      <c r="D101" s="199">
        <v>109.69696969696901</v>
      </c>
      <c r="E101" s="200">
        <v>504</v>
      </c>
      <c r="F101" s="225">
        <v>5.3423786304854781E-2</v>
      </c>
      <c r="G101" s="199">
        <v>112.121212121212</v>
      </c>
      <c r="H101" s="200">
        <v>489</v>
      </c>
      <c r="I101" s="225">
        <v>4.8963652748573144E-2</v>
      </c>
      <c r="J101" s="199">
        <v>107.878784</v>
      </c>
      <c r="K101" s="225">
        <v>2.3012552301255231E-2</v>
      </c>
      <c r="L101" s="200">
        <v>19488</v>
      </c>
      <c r="M101" s="225">
        <v>5.2999999999999999E-2</v>
      </c>
      <c r="N101" s="199">
        <v>743.03</v>
      </c>
      <c r="O101" s="200">
        <v>21595</v>
      </c>
      <c r="P101" s="225">
        <v>5.8000000000000003E-2</v>
      </c>
      <c r="Q101" s="199">
        <v>835.76</v>
      </c>
      <c r="R101" s="200">
        <v>22726</v>
      </c>
      <c r="S101" s="225">
        <v>5.6000000000000001E-2</v>
      </c>
      <c r="T101" s="199">
        <v>841.82</v>
      </c>
      <c r="U101" s="225">
        <v>0.16600000000000001</v>
      </c>
      <c r="V101" s="200">
        <v>950344</v>
      </c>
      <c r="W101" s="225">
        <v>5.7000000000000002E-2</v>
      </c>
      <c r="X101" s="201">
        <v>5797.58</v>
      </c>
      <c r="Y101" s="200">
        <v>1092928</v>
      </c>
      <c r="Z101" s="225">
        <v>6.3E-2</v>
      </c>
      <c r="AA101" s="201">
        <v>5258.79</v>
      </c>
      <c r="AB101" s="200">
        <v>1145850</v>
      </c>
      <c r="AC101" s="225">
        <v>6.0999999999999999E-2</v>
      </c>
      <c r="AD101" s="201">
        <v>5856.36</v>
      </c>
      <c r="AE101" s="225">
        <v>0.20599999999999999</v>
      </c>
    </row>
    <row r="102" spans="1:31" x14ac:dyDescent="0.3">
      <c r="A102" s="199" t="s">
        <v>2117</v>
      </c>
      <c r="B102" s="200">
        <v>244</v>
      </c>
      <c r="C102" s="225">
        <v>2.6401211858905E-2</v>
      </c>
      <c r="D102" s="199">
        <v>66.6666666666666</v>
      </c>
      <c r="E102" s="200">
        <v>105</v>
      </c>
      <c r="F102" s="225">
        <v>1.112995548017808E-2</v>
      </c>
      <c r="G102" s="199">
        <v>38.181818181818102</v>
      </c>
      <c r="H102" s="200">
        <v>101</v>
      </c>
      <c r="I102" s="225">
        <v>1.0113147091218584E-2</v>
      </c>
      <c r="J102" s="199">
        <v>52.727271999999999</v>
      </c>
      <c r="K102" s="225">
        <v>-0.58606557377049184</v>
      </c>
      <c r="L102" s="200">
        <v>6071</v>
      </c>
      <c r="M102" s="225">
        <v>1.6E-2</v>
      </c>
      <c r="N102" s="199">
        <v>290.3</v>
      </c>
      <c r="O102" s="200">
        <v>7173</v>
      </c>
      <c r="P102" s="225">
        <v>1.9E-2</v>
      </c>
      <c r="Q102" s="199">
        <v>461.21</v>
      </c>
      <c r="R102" s="200">
        <v>6449</v>
      </c>
      <c r="S102" s="225">
        <v>1.6E-2</v>
      </c>
      <c r="T102" s="199">
        <v>403.03</v>
      </c>
      <c r="U102" s="225">
        <v>6.2E-2</v>
      </c>
      <c r="V102" s="200">
        <v>354950</v>
      </c>
      <c r="W102" s="225">
        <v>2.1000000000000001E-2</v>
      </c>
      <c r="X102" s="201">
        <v>2846.67</v>
      </c>
      <c r="Y102" s="200">
        <v>396358</v>
      </c>
      <c r="Z102" s="225">
        <v>2.3E-2</v>
      </c>
      <c r="AA102" s="201">
        <v>3123.64</v>
      </c>
      <c r="AB102" s="200">
        <v>402038</v>
      </c>
      <c r="AC102" s="225">
        <v>2.1999999999999999E-2</v>
      </c>
      <c r="AD102" s="201">
        <v>3847.88</v>
      </c>
      <c r="AE102" s="225">
        <v>0.13300000000000001</v>
      </c>
    </row>
    <row r="103" spans="1:31" x14ac:dyDescent="0.3">
      <c r="A103" s="199" t="s">
        <v>2118</v>
      </c>
      <c r="B103" s="200">
        <v>234</v>
      </c>
      <c r="C103" s="225">
        <v>2.531919497944168E-2</v>
      </c>
      <c r="D103" s="199">
        <v>59.393939393939398</v>
      </c>
      <c r="E103" s="200">
        <v>235</v>
      </c>
      <c r="F103" s="225">
        <v>2.4909900360398557E-2</v>
      </c>
      <c r="G103" s="199">
        <v>74.545454545454504</v>
      </c>
      <c r="H103" s="200">
        <v>133</v>
      </c>
      <c r="I103" s="225">
        <v>1.3317312506258136E-2</v>
      </c>
      <c r="J103" s="199">
        <v>62.4242439</v>
      </c>
      <c r="K103" s="225">
        <v>-0.43162393162393164</v>
      </c>
      <c r="L103" s="200">
        <v>7251</v>
      </c>
      <c r="M103" s="225">
        <v>0.02</v>
      </c>
      <c r="N103" s="199">
        <v>364.85</v>
      </c>
      <c r="O103" s="200">
        <v>7663</v>
      </c>
      <c r="P103" s="225">
        <v>0.02</v>
      </c>
      <c r="Q103" s="199">
        <v>432.12</v>
      </c>
      <c r="R103" s="200">
        <v>8467</v>
      </c>
      <c r="S103" s="225">
        <v>2.1000000000000001E-2</v>
      </c>
      <c r="T103" s="199">
        <v>455.15</v>
      </c>
      <c r="U103" s="225">
        <v>0.16800000000000001</v>
      </c>
      <c r="V103" s="200">
        <v>251995</v>
      </c>
      <c r="W103" s="225">
        <v>1.4999999999999999E-2</v>
      </c>
      <c r="X103" s="201">
        <v>2441.8200000000002</v>
      </c>
      <c r="Y103" s="200">
        <v>265230</v>
      </c>
      <c r="Z103" s="225">
        <v>1.4999999999999999E-2</v>
      </c>
      <c r="AA103" s="201">
        <v>2431.52</v>
      </c>
      <c r="AB103" s="200">
        <v>289732</v>
      </c>
      <c r="AC103" s="225">
        <v>1.6E-2</v>
      </c>
      <c r="AD103" s="201">
        <v>2824.85</v>
      </c>
      <c r="AE103" s="225">
        <v>0.15</v>
      </c>
    </row>
    <row r="104" spans="1:31" x14ac:dyDescent="0.3">
      <c r="A104" s="199" t="s">
        <v>2121</v>
      </c>
      <c r="B104" s="200">
        <v>1973</v>
      </c>
      <c r="C104" s="225">
        <v>0.21348193031811297</v>
      </c>
      <c r="D104" s="201">
        <v>155.15151515151501</v>
      </c>
      <c r="E104" s="200">
        <v>1848</v>
      </c>
      <c r="F104" s="225">
        <v>0.19588721645113419</v>
      </c>
      <c r="G104" s="199">
        <v>160.60606060606</v>
      </c>
      <c r="H104" s="200">
        <v>2238</v>
      </c>
      <c r="I104" s="225">
        <v>0.22409131871432864</v>
      </c>
      <c r="J104" s="201">
        <v>266.06060000000002</v>
      </c>
      <c r="K104" s="225">
        <v>0.13431322858590977</v>
      </c>
      <c r="L104" s="200">
        <v>93227</v>
      </c>
      <c r="M104" s="225">
        <v>0.253</v>
      </c>
      <c r="N104" s="201">
        <v>1335.76</v>
      </c>
      <c r="O104" s="200">
        <v>86803</v>
      </c>
      <c r="P104" s="225">
        <v>0.23200000000000001</v>
      </c>
      <c r="Q104" s="201">
        <v>1235.1500000000001</v>
      </c>
      <c r="R104" s="200">
        <v>85799</v>
      </c>
      <c r="S104" s="225">
        <v>0.21</v>
      </c>
      <c r="T104" s="201">
        <v>1359.39</v>
      </c>
      <c r="U104" s="225">
        <v>-0.08</v>
      </c>
      <c r="V104" s="200">
        <v>4221411</v>
      </c>
      <c r="W104" s="225">
        <v>0.254</v>
      </c>
      <c r="X104" s="201">
        <v>9030.91</v>
      </c>
      <c r="Y104" s="200">
        <v>4089885</v>
      </c>
      <c r="Z104" s="225">
        <v>0.23699999999999999</v>
      </c>
      <c r="AA104" s="201">
        <v>8195.15</v>
      </c>
      <c r="AB104" s="200">
        <v>3903884</v>
      </c>
      <c r="AC104" s="225">
        <v>0.20899999999999999</v>
      </c>
      <c r="AD104" s="201">
        <v>10962.42</v>
      </c>
      <c r="AE104" s="225">
        <v>-7.4999999999999997E-2</v>
      </c>
    </row>
    <row r="105" spans="1:31" x14ac:dyDescent="0.3">
      <c r="A105" s="199" t="s">
        <v>2106</v>
      </c>
      <c r="B105" s="199">
        <v>0</v>
      </c>
      <c r="C105" s="225">
        <v>0</v>
      </c>
      <c r="D105" s="199">
        <v>80</v>
      </c>
      <c r="E105" s="199">
        <v>0</v>
      </c>
      <c r="F105" s="225">
        <v>0</v>
      </c>
      <c r="G105" s="199">
        <v>13.3333333333333</v>
      </c>
      <c r="H105" s="199">
        <v>0</v>
      </c>
      <c r="I105" s="225">
        <v>0</v>
      </c>
      <c r="J105" s="199">
        <v>15.151515</v>
      </c>
      <c r="K105" s="225"/>
      <c r="L105" s="200">
        <v>1068</v>
      </c>
      <c r="M105" s="225">
        <v>3.0000000000000001E-3</v>
      </c>
      <c r="N105" s="199">
        <v>133.94</v>
      </c>
      <c r="O105" s="200">
        <v>1207</v>
      </c>
      <c r="P105" s="225">
        <v>3.0000000000000001E-3</v>
      </c>
      <c r="Q105" s="199">
        <v>133.94</v>
      </c>
      <c r="R105" s="200">
        <v>1141</v>
      </c>
      <c r="S105" s="225">
        <v>3.0000000000000001E-3</v>
      </c>
      <c r="T105" s="199">
        <v>133.94</v>
      </c>
      <c r="U105" s="225">
        <v>6.8000000000000005E-2</v>
      </c>
      <c r="V105" s="200">
        <v>16716</v>
      </c>
      <c r="W105" s="225">
        <v>1E-3</v>
      </c>
      <c r="X105" s="199">
        <v>506.06</v>
      </c>
      <c r="Y105" s="200">
        <v>17460</v>
      </c>
      <c r="Z105" s="225">
        <v>1E-3</v>
      </c>
      <c r="AA105" s="199">
        <v>525.45000000000005</v>
      </c>
      <c r="AB105" s="200">
        <v>17261</v>
      </c>
      <c r="AC105" s="225">
        <v>1E-3</v>
      </c>
      <c r="AD105" s="199">
        <v>581.82000000000005</v>
      </c>
      <c r="AE105" s="225">
        <v>3.3000000000000002E-2</v>
      </c>
    </row>
    <row r="106" spans="1:31" x14ac:dyDescent="0.3">
      <c r="A106" s="199" t="s">
        <v>2107</v>
      </c>
      <c r="B106" s="200">
        <v>72</v>
      </c>
      <c r="C106" s="225">
        <v>7.7905215321359012E-3</v>
      </c>
      <c r="D106" s="199">
        <v>30.303030303030301</v>
      </c>
      <c r="E106" s="199">
        <v>16</v>
      </c>
      <c r="F106" s="225">
        <v>1.6959932160271359E-3</v>
      </c>
      <c r="G106" s="199">
        <v>10.303030303030299</v>
      </c>
      <c r="H106" s="199">
        <v>17</v>
      </c>
      <c r="I106" s="225">
        <v>1.7022128767397618E-3</v>
      </c>
      <c r="J106" s="199">
        <v>10.909091</v>
      </c>
      <c r="K106" s="225">
        <v>-0.76388888888888884</v>
      </c>
      <c r="L106" s="200">
        <v>2187</v>
      </c>
      <c r="M106" s="225">
        <v>6.0000000000000001E-3</v>
      </c>
      <c r="N106" s="199">
        <v>195.76</v>
      </c>
      <c r="O106" s="200">
        <v>1138</v>
      </c>
      <c r="P106" s="225">
        <v>3.0000000000000001E-3</v>
      </c>
      <c r="Q106" s="199">
        <v>121.21</v>
      </c>
      <c r="R106" s="200">
        <v>1641</v>
      </c>
      <c r="S106" s="225">
        <v>4.0000000000000001E-3</v>
      </c>
      <c r="T106" s="199">
        <v>175.15</v>
      </c>
      <c r="U106" s="225">
        <v>-0.25</v>
      </c>
      <c r="V106" s="200">
        <v>77608</v>
      </c>
      <c r="W106" s="225">
        <v>5.0000000000000001E-3</v>
      </c>
      <c r="X106" s="201">
        <v>1312.73</v>
      </c>
      <c r="Y106" s="200">
        <v>65210</v>
      </c>
      <c r="Z106" s="225">
        <v>4.0000000000000001E-3</v>
      </c>
      <c r="AA106" s="201">
        <v>1129.7</v>
      </c>
      <c r="AB106" s="200">
        <v>76261</v>
      </c>
      <c r="AC106" s="225">
        <v>4.0000000000000001E-3</v>
      </c>
      <c r="AD106" s="201">
        <v>1289.7</v>
      </c>
      <c r="AE106" s="225">
        <v>-1.7000000000000001E-2</v>
      </c>
    </row>
    <row r="107" spans="1:31" x14ac:dyDescent="0.3">
      <c r="A107" s="199" t="s">
        <v>2108</v>
      </c>
      <c r="B107" s="200">
        <v>112</v>
      </c>
      <c r="C107" s="225">
        <v>1.211858904998918E-2</v>
      </c>
      <c r="D107" s="199">
        <v>37.5757575757575</v>
      </c>
      <c r="E107" s="200">
        <v>66</v>
      </c>
      <c r="F107" s="225">
        <v>6.9959720161119352E-3</v>
      </c>
      <c r="G107" s="199">
        <v>34.545454545454497</v>
      </c>
      <c r="H107" s="200">
        <v>253</v>
      </c>
      <c r="I107" s="225">
        <v>2.5332932812656455E-2</v>
      </c>
      <c r="J107" s="199">
        <v>101.818184</v>
      </c>
      <c r="K107" s="225">
        <v>1.2589285714285714</v>
      </c>
      <c r="L107" s="200">
        <v>3430</v>
      </c>
      <c r="M107" s="225">
        <v>8.9999999999999993E-3</v>
      </c>
      <c r="N107" s="199">
        <v>226.67</v>
      </c>
      <c r="O107" s="200">
        <v>3675</v>
      </c>
      <c r="P107" s="225">
        <v>0.01</v>
      </c>
      <c r="Q107" s="199">
        <v>215.15</v>
      </c>
      <c r="R107" s="200">
        <v>3859</v>
      </c>
      <c r="S107" s="225">
        <v>8.9999999999999993E-3</v>
      </c>
      <c r="T107" s="199">
        <v>322.42</v>
      </c>
      <c r="U107" s="225">
        <v>0.125</v>
      </c>
      <c r="V107" s="200">
        <v>260357</v>
      </c>
      <c r="W107" s="225">
        <v>1.6E-2</v>
      </c>
      <c r="X107" s="201">
        <v>2291.52</v>
      </c>
      <c r="Y107" s="200">
        <v>245967</v>
      </c>
      <c r="Z107" s="225">
        <v>1.4E-2</v>
      </c>
      <c r="AA107" s="201">
        <v>2166.06</v>
      </c>
      <c r="AB107" s="200">
        <v>216135</v>
      </c>
      <c r="AC107" s="225">
        <v>1.2E-2</v>
      </c>
      <c r="AD107" s="201">
        <v>2361.8200000000002</v>
      </c>
      <c r="AE107" s="225">
        <v>-0.17</v>
      </c>
    </row>
    <row r="108" spans="1:31" x14ac:dyDescent="0.3">
      <c r="A108" s="199" t="s">
        <v>2109</v>
      </c>
      <c r="B108" s="200">
        <v>147</v>
      </c>
      <c r="C108" s="225">
        <v>1.5905648128110798E-2</v>
      </c>
      <c r="D108" s="199">
        <v>44.2424242424242</v>
      </c>
      <c r="E108" s="200">
        <v>37</v>
      </c>
      <c r="F108" s="225">
        <v>3.9219843120627514E-3</v>
      </c>
      <c r="G108" s="199">
        <v>21.818181818181799</v>
      </c>
      <c r="H108" s="200">
        <v>121</v>
      </c>
      <c r="I108" s="225">
        <v>1.2115750475618303E-2</v>
      </c>
      <c r="J108" s="199">
        <v>40.606059999999999</v>
      </c>
      <c r="K108" s="225">
        <v>-0.17687074829931973</v>
      </c>
      <c r="L108" s="200">
        <v>7123</v>
      </c>
      <c r="M108" s="225">
        <v>1.9E-2</v>
      </c>
      <c r="N108" s="199">
        <v>392.73</v>
      </c>
      <c r="O108" s="200">
        <v>5934</v>
      </c>
      <c r="P108" s="225">
        <v>1.6E-2</v>
      </c>
      <c r="Q108" s="199">
        <v>359.39</v>
      </c>
      <c r="R108" s="200">
        <v>5807</v>
      </c>
      <c r="S108" s="225">
        <v>1.4E-2</v>
      </c>
      <c r="T108" s="199">
        <v>482.42</v>
      </c>
      <c r="U108" s="225">
        <v>-0.185</v>
      </c>
      <c r="V108" s="200">
        <v>305686</v>
      </c>
      <c r="W108" s="225">
        <v>1.7999999999999999E-2</v>
      </c>
      <c r="X108" s="201">
        <v>2373.33</v>
      </c>
      <c r="Y108" s="200">
        <v>264844</v>
      </c>
      <c r="Z108" s="225">
        <v>1.4999999999999999E-2</v>
      </c>
      <c r="AA108" s="201">
        <v>2476.36</v>
      </c>
      <c r="AB108" s="200">
        <v>240937</v>
      </c>
      <c r="AC108" s="225">
        <v>1.2999999999999999E-2</v>
      </c>
      <c r="AD108" s="201">
        <v>2330.91</v>
      </c>
      <c r="AE108" s="225">
        <v>-0.21199999999999999</v>
      </c>
    </row>
    <row r="109" spans="1:31" x14ac:dyDescent="0.3">
      <c r="A109" s="199" t="s">
        <v>2110</v>
      </c>
      <c r="B109" s="200">
        <v>622</v>
      </c>
      <c r="C109" s="225">
        <v>6.7301449902618479E-2</v>
      </c>
      <c r="D109" s="199">
        <v>103.636363636363</v>
      </c>
      <c r="E109" s="200">
        <v>777</v>
      </c>
      <c r="F109" s="225">
        <v>8.2361670553317792E-2</v>
      </c>
      <c r="G109" s="199">
        <v>121.818181818181</v>
      </c>
      <c r="H109" s="200">
        <v>645</v>
      </c>
      <c r="I109" s="225">
        <v>6.4583959146890954E-2</v>
      </c>
      <c r="J109" s="199">
        <v>147.27271999999999</v>
      </c>
      <c r="K109" s="225">
        <v>3.6977491961414789E-2</v>
      </c>
      <c r="L109" s="200">
        <v>30623</v>
      </c>
      <c r="M109" s="225">
        <v>8.3000000000000004E-2</v>
      </c>
      <c r="N109" s="199">
        <v>874.55</v>
      </c>
      <c r="O109" s="200">
        <v>28906</v>
      </c>
      <c r="P109" s="225">
        <v>7.6999999999999999E-2</v>
      </c>
      <c r="Q109" s="199">
        <v>836.97</v>
      </c>
      <c r="R109" s="200">
        <v>27476</v>
      </c>
      <c r="S109" s="225">
        <v>6.7000000000000004E-2</v>
      </c>
      <c r="T109" s="199">
        <v>822.42</v>
      </c>
      <c r="U109" s="225">
        <v>-0.10299999999999999</v>
      </c>
      <c r="V109" s="200">
        <v>1300857</v>
      </c>
      <c r="W109" s="225">
        <v>7.8E-2</v>
      </c>
      <c r="X109" s="201">
        <v>5797.58</v>
      </c>
      <c r="Y109" s="200">
        <v>1337219</v>
      </c>
      <c r="Z109" s="225">
        <v>7.8E-2</v>
      </c>
      <c r="AA109" s="201">
        <v>5350.91</v>
      </c>
      <c r="AB109" s="200">
        <v>1183890</v>
      </c>
      <c r="AC109" s="225">
        <v>6.3E-2</v>
      </c>
      <c r="AD109" s="201">
        <v>6754.55</v>
      </c>
      <c r="AE109" s="225">
        <v>-0.09</v>
      </c>
    </row>
    <row r="110" spans="1:31" x14ac:dyDescent="0.3">
      <c r="A110" s="199" t="s">
        <v>2111</v>
      </c>
      <c r="B110" s="200">
        <v>149</v>
      </c>
      <c r="C110" s="225">
        <v>1.6122051504003462E-2</v>
      </c>
      <c r="D110" s="199">
        <v>38.181818181818102</v>
      </c>
      <c r="E110" s="200">
        <v>51</v>
      </c>
      <c r="F110" s="225">
        <v>5.4059783760864958E-3</v>
      </c>
      <c r="G110" s="199">
        <v>36.969696969696898</v>
      </c>
      <c r="H110" s="200">
        <v>202</v>
      </c>
      <c r="I110" s="225">
        <v>2.0226294182437168E-2</v>
      </c>
      <c r="J110" s="199">
        <v>55.757576</v>
      </c>
      <c r="K110" s="225">
        <v>0.35570469798657717</v>
      </c>
      <c r="L110" s="200">
        <v>3930</v>
      </c>
      <c r="M110" s="225">
        <v>1.0999999999999999E-2</v>
      </c>
      <c r="N110" s="199">
        <v>283.02999999999997</v>
      </c>
      <c r="O110" s="200">
        <v>3891</v>
      </c>
      <c r="P110" s="225">
        <v>0.01</v>
      </c>
      <c r="Q110" s="199">
        <v>252.73</v>
      </c>
      <c r="R110" s="200">
        <v>4817</v>
      </c>
      <c r="S110" s="225">
        <v>1.2E-2</v>
      </c>
      <c r="T110" s="199">
        <v>345.45</v>
      </c>
      <c r="U110" s="225">
        <v>0.22600000000000001</v>
      </c>
      <c r="V110" s="200">
        <v>223843</v>
      </c>
      <c r="W110" s="225">
        <v>1.2999999999999999E-2</v>
      </c>
      <c r="X110" s="201">
        <v>2024.85</v>
      </c>
      <c r="Y110" s="200">
        <v>201145</v>
      </c>
      <c r="Z110" s="225">
        <v>1.2E-2</v>
      </c>
      <c r="AA110" s="201">
        <v>2174.5500000000002</v>
      </c>
      <c r="AB110" s="200">
        <v>226934</v>
      </c>
      <c r="AC110" s="225">
        <v>1.2E-2</v>
      </c>
      <c r="AD110" s="201">
        <v>2457.58</v>
      </c>
      <c r="AE110" s="225">
        <v>1.4E-2</v>
      </c>
    </row>
    <row r="111" spans="1:31" x14ac:dyDescent="0.3">
      <c r="A111" s="199" t="s">
        <v>2112</v>
      </c>
      <c r="B111" s="200">
        <v>17</v>
      </c>
      <c r="C111" s="225">
        <v>1.8394286950876434E-3</v>
      </c>
      <c r="D111" s="199">
        <v>12.7272727272727</v>
      </c>
      <c r="E111" s="200">
        <v>10</v>
      </c>
      <c r="F111" s="225">
        <v>1.0599957600169599E-3</v>
      </c>
      <c r="G111" s="199">
        <v>10.303030303030299</v>
      </c>
      <c r="H111" s="200">
        <v>62</v>
      </c>
      <c r="I111" s="225">
        <v>6.2080704916391309E-3</v>
      </c>
      <c r="J111" s="199">
        <v>39.393940000000001</v>
      </c>
      <c r="K111" s="225">
        <v>2.6470588235294117</v>
      </c>
      <c r="L111" s="200">
        <v>2368</v>
      </c>
      <c r="M111" s="225">
        <v>6.0000000000000001E-3</v>
      </c>
      <c r="N111" s="199">
        <v>238.18</v>
      </c>
      <c r="O111" s="200">
        <v>1991</v>
      </c>
      <c r="P111" s="225">
        <v>5.0000000000000001E-3</v>
      </c>
      <c r="Q111" s="199">
        <v>190.3</v>
      </c>
      <c r="R111" s="200">
        <v>1593</v>
      </c>
      <c r="S111" s="225">
        <v>4.0000000000000001E-3</v>
      </c>
      <c r="T111" s="199">
        <v>180</v>
      </c>
      <c r="U111" s="225">
        <v>-0.32700000000000001</v>
      </c>
      <c r="V111" s="200">
        <v>131211</v>
      </c>
      <c r="W111" s="225">
        <v>8.0000000000000002E-3</v>
      </c>
      <c r="X111" s="201">
        <v>1487.27</v>
      </c>
      <c r="Y111" s="200">
        <v>117517</v>
      </c>
      <c r="Z111" s="225">
        <v>7.0000000000000001E-3</v>
      </c>
      <c r="AA111" s="201">
        <v>1526.06</v>
      </c>
      <c r="AB111" s="200">
        <v>101695</v>
      </c>
      <c r="AC111" s="225">
        <v>5.0000000000000001E-3</v>
      </c>
      <c r="AD111" s="201">
        <v>1772.12</v>
      </c>
      <c r="AE111" s="225">
        <v>-0.22500000000000001</v>
      </c>
    </row>
    <row r="112" spans="1:31" x14ac:dyDescent="0.3">
      <c r="A112" s="199" t="s">
        <v>2113</v>
      </c>
      <c r="B112" s="200">
        <v>75</v>
      </c>
      <c r="C112" s="225">
        <v>8.1151265959748965E-3</v>
      </c>
      <c r="D112" s="199">
        <v>27.272727272727199</v>
      </c>
      <c r="E112" s="200">
        <v>210</v>
      </c>
      <c r="F112" s="225">
        <v>2.225991096035616E-2</v>
      </c>
      <c r="G112" s="199">
        <v>66.060606060606005</v>
      </c>
      <c r="H112" s="200">
        <v>78</v>
      </c>
      <c r="I112" s="225">
        <v>7.8101531991589066E-3</v>
      </c>
      <c r="J112" s="199">
        <v>40</v>
      </c>
      <c r="K112" s="225">
        <v>0.04</v>
      </c>
      <c r="L112" s="200">
        <v>11144</v>
      </c>
      <c r="M112" s="225">
        <v>0.03</v>
      </c>
      <c r="N112" s="199">
        <v>462.42</v>
      </c>
      <c r="O112" s="200">
        <v>9690</v>
      </c>
      <c r="P112" s="225">
        <v>2.5999999999999999E-2</v>
      </c>
      <c r="Q112" s="199">
        <v>469.09</v>
      </c>
      <c r="R112" s="200">
        <v>8978</v>
      </c>
      <c r="S112" s="225">
        <v>2.1999999999999999E-2</v>
      </c>
      <c r="T112" s="199">
        <v>544.85</v>
      </c>
      <c r="U112" s="225">
        <v>-0.19400000000000001</v>
      </c>
      <c r="V112" s="200">
        <v>584235</v>
      </c>
      <c r="W112" s="225">
        <v>3.5000000000000003E-2</v>
      </c>
      <c r="X112" s="201">
        <v>3425.45</v>
      </c>
      <c r="Y112" s="200">
        <v>498562</v>
      </c>
      <c r="Z112" s="225">
        <v>2.9000000000000001E-2</v>
      </c>
      <c r="AA112" s="201">
        <v>3195.76</v>
      </c>
      <c r="AB112" s="200">
        <v>483511</v>
      </c>
      <c r="AC112" s="225">
        <v>2.5999999999999999E-2</v>
      </c>
      <c r="AD112" s="201">
        <v>3525.45</v>
      </c>
      <c r="AE112" s="225">
        <v>-0.17199999999999999</v>
      </c>
    </row>
    <row r="113" spans="1:31" x14ac:dyDescent="0.3">
      <c r="A113" s="199" t="s">
        <v>2114</v>
      </c>
      <c r="B113" s="200">
        <v>111</v>
      </c>
      <c r="C113" s="225">
        <v>1.2010387362042848E-2</v>
      </c>
      <c r="D113" s="199">
        <v>41.818181818181799</v>
      </c>
      <c r="E113" s="200">
        <v>62</v>
      </c>
      <c r="F113" s="225">
        <v>6.5719737121051518E-3</v>
      </c>
      <c r="G113" s="199">
        <v>25.4545454545454</v>
      </c>
      <c r="H113" s="200">
        <v>139</v>
      </c>
      <c r="I113" s="225">
        <v>1.3918093521578051E-2</v>
      </c>
      <c r="J113" s="199">
        <v>66.666664100000006</v>
      </c>
      <c r="K113" s="225">
        <v>0.25225225225225223</v>
      </c>
      <c r="L113" s="200">
        <v>6855</v>
      </c>
      <c r="M113" s="225">
        <v>1.9E-2</v>
      </c>
      <c r="N113" s="199">
        <v>354.55</v>
      </c>
      <c r="O113" s="200">
        <v>6296</v>
      </c>
      <c r="P113" s="225">
        <v>1.7000000000000001E-2</v>
      </c>
      <c r="Q113" s="199">
        <v>339.39</v>
      </c>
      <c r="R113" s="200">
        <v>7139</v>
      </c>
      <c r="S113" s="225">
        <v>1.7000000000000001E-2</v>
      </c>
      <c r="T113" s="199">
        <v>536.97</v>
      </c>
      <c r="U113" s="225">
        <v>4.1000000000000002E-2</v>
      </c>
      <c r="V113" s="200">
        <v>369445</v>
      </c>
      <c r="W113" s="225">
        <v>2.1999999999999999E-2</v>
      </c>
      <c r="X113" s="201">
        <v>2605.4499999999998</v>
      </c>
      <c r="Y113" s="200">
        <v>371853</v>
      </c>
      <c r="Z113" s="225">
        <v>2.1999999999999999E-2</v>
      </c>
      <c r="AA113" s="201">
        <v>3023.64</v>
      </c>
      <c r="AB113" s="200">
        <v>376451</v>
      </c>
      <c r="AC113" s="225">
        <v>0.02</v>
      </c>
      <c r="AD113" s="201">
        <v>2726.06</v>
      </c>
      <c r="AE113" s="225">
        <v>1.9E-2</v>
      </c>
    </row>
    <row r="114" spans="1:31" x14ac:dyDescent="0.3">
      <c r="A114" s="199" t="s">
        <v>2115</v>
      </c>
      <c r="B114" s="200">
        <v>396</v>
      </c>
      <c r="C114" s="225">
        <v>4.2847868426747454E-2</v>
      </c>
      <c r="D114" s="199">
        <v>76.363636363636303</v>
      </c>
      <c r="E114" s="200">
        <v>314</v>
      </c>
      <c r="F114" s="225">
        <v>3.3283866864532545E-2</v>
      </c>
      <c r="G114" s="199">
        <v>71.515151515151501</v>
      </c>
      <c r="H114" s="200">
        <v>445</v>
      </c>
      <c r="I114" s="225">
        <v>4.4557925302893764E-2</v>
      </c>
      <c r="J114" s="199">
        <v>142.42424</v>
      </c>
      <c r="K114" s="225">
        <v>0.12373737373737374</v>
      </c>
      <c r="L114" s="200">
        <v>11800</v>
      </c>
      <c r="M114" s="225">
        <v>3.2000000000000001E-2</v>
      </c>
      <c r="N114" s="199">
        <v>498.18</v>
      </c>
      <c r="O114" s="200">
        <v>11323</v>
      </c>
      <c r="P114" s="225">
        <v>0.03</v>
      </c>
      <c r="Q114" s="199">
        <v>477.58</v>
      </c>
      <c r="R114" s="200">
        <v>11011</v>
      </c>
      <c r="S114" s="225">
        <v>2.7E-2</v>
      </c>
      <c r="T114" s="199">
        <v>520</v>
      </c>
      <c r="U114" s="225">
        <v>-6.7000000000000004E-2</v>
      </c>
      <c r="V114" s="200">
        <v>446446</v>
      </c>
      <c r="W114" s="225">
        <v>2.7E-2</v>
      </c>
      <c r="X114" s="201">
        <v>2889.09</v>
      </c>
      <c r="Y114" s="200">
        <v>438847</v>
      </c>
      <c r="Z114" s="225">
        <v>2.5000000000000001E-2</v>
      </c>
      <c r="AA114" s="201">
        <v>2839.39</v>
      </c>
      <c r="AB114" s="200">
        <v>435655</v>
      </c>
      <c r="AC114" s="225">
        <v>2.3E-2</v>
      </c>
      <c r="AD114" s="201">
        <v>3365.45</v>
      </c>
      <c r="AE114" s="225">
        <v>-2.4E-2</v>
      </c>
    </row>
    <row r="115" spans="1:31" x14ac:dyDescent="0.3">
      <c r="A115" s="199" t="s">
        <v>2116</v>
      </c>
      <c r="B115" s="200">
        <v>42</v>
      </c>
      <c r="C115" s="225">
        <v>4.5444708937459428E-3</v>
      </c>
      <c r="D115" s="199">
        <v>23.030303030302999</v>
      </c>
      <c r="E115" s="200">
        <v>125</v>
      </c>
      <c r="F115" s="225">
        <v>1.3249947000211999E-2</v>
      </c>
      <c r="G115" s="199">
        <v>39.393939393939398</v>
      </c>
      <c r="H115" s="200">
        <v>86</v>
      </c>
      <c r="I115" s="225">
        <v>8.6111945529187949E-3</v>
      </c>
      <c r="J115" s="199">
        <v>41.818179999999998</v>
      </c>
      <c r="K115" s="225">
        <v>1.0476190476190477</v>
      </c>
      <c r="L115" s="200">
        <v>4481</v>
      </c>
      <c r="M115" s="225">
        <v>1.2E-2</v>
      </c>
      <c r="N115" s="199">
        <v>272.12</v>
      </c>
      <c r="O115" s="200">
        <v>5298</v>
      </c>
      <c r="P115" s="225">
        <v>1.4E-2</v>
      </c>
      <c r="Q115" s="199">
        <v>350.3</v>
      </c>
      <c r="R115" s="200">
        <v>4538</v>
      </c>
      <c r="S115" s="225">
        <v>1.0999999999999999E-2</v>
      </c>
      <c r="T115" s="199">
        <v>289.7</v>
      </c>
      <c r="U115" s="225">
        <v>1.2999999999999999E-2</v>
      </c>
      <c r="V115" s="200">
        <v>223486</v>
      </c>
      <c r="W115" s="225">
        <v>1.2999999999999999E-2</v>
      </c>
      <c r="X115" s="201">
        <v>2207.88</v>
      </c>
      <c r="Y115" s="200">
        <v>263041</v>
      </c>
      <c r="Z115" s="225">
        <v>1.4999999999999999E-2</v>
      </c>
      <c r="AA115" s="201">
        <v>2337.58</v>
      </c>
      <c r="AB115" s="200">
        <v>275603</v>
      </c>
      <c r="AC115" s="225">
        <v>1.4999999999999999E-2</v>
      </c>
      <c r="AD115" s="201">
        <v>2323.64</v>
      </c>
      <c r="AE115" s="225">
        <v>0.23300000000000001</v>
      </c>
    </row>
    <row r="116" spans="1:31" x14ac:dyDescent="0.3">
      <c r="A116" s="199" t="s">
        <v>2117</v>
      </c>
      <c r="B116" s="200">
        <v>13</v>
      </c>
      <c r="C116" s="225">
        <v>1.4066219433023154E-3</v>
      </c>
      <c r="D116" s="199">
        <v>12.7272727272727</v>
      </c>
      <c r="E116" s="200">
        <v>10</v>
      </c>
      <c r="F116" s="225">
        <v>1.0599957600169599E-3</v>
      </c>
      <c r="G116" s="199">
        <v>9.6969696969696901</v>
      </c>
      <c r="H116" s="200">
        <v>90</v>
      </c>
      <c r="I116" s="225">
        <v>9.0117152297987391E-3</v>
      </c>
      <c r="J116" s="199">
        <v>81.818183899999994</v>
      </c>
      <c r="K116" s="225">
        <v>5.9230769230769234</v>
      </c>
      <c r="L116" s="200">
        <v>2595</v>
      </c>
      <c r="M116" s="225">
        <v>7.0000000000000001E-3</v>
      </c>
      <c r="N116" s="199">
        <v>213.33</v>
      </c>
      <c r="O116" s="200">
        <v>2284</v>
      </c>
      <c r="P116" s="225">
        <v>6.0000000000000001E-3</v>
      </c>
      <c r="Q116" s="199">
        <v>204.85</v>
      </c>
      <c r="R116" s="200">
        <v>2385</v>
      </c>
      <c r="S116" s="225">
        <v>6.0000000000000001E-3</v>
      </c>
      <c r="T116" s="199">
        <v>247.88</v>
      </c>
      <c r="U116" s="225">
        <v>-8.1000000000000003E-2</v>
      </c>
      <c r="V116" s="200">
        <v>117257</v>
      </c>
      <c r="W116" s="225">
        <v>7.0000000000000001E-3</v>
      </c>
      <c r="X116" s="201">
        <v>1587.88</v>
      </c>
      <c r="Y116" s="200">
        <v>113017</v>
      </c>
      <c r="Z116" s="225">
        <v>7.0000000000000001E-3</v>
      </c>
      <c r="AA116" s="201">
        <v>1380.61</v>
      </c>
      <c r="AB116" s="200">
        <v>115194</v>
      </c>
      <c r="AC116" s="225">
        <v>6.0000000000000001E-3</v>
      </c>
      <c r="AD116" s="201">
        <v>1733.33</v>
      </c>
      <c r="AE116" s="225">
        <v>-1.7999999999999999E-2</v>
      </c>
    </row>
    <row r="117" spans="1:31" x14ac:dyDescent="0.3">
      <c r="A117" s="199" t="s">
        <v>2118</v>
      </c>
      <c r="B117" s="200">
        <v>217</v>
      </c>
      <c r="C117" s="225">
        <v>2.3479766284354036E-2</v>
      </c>
      <c r="D117" s="199">
        <v>68.484848484848399</v>
      </c>
      <c r="E117" s="200">
        <v>170</v>
      </c>
      <c r="F117" s="225">
        <v>1.8019927920288319E-2</v>
      </c>
      <c r="G117" s="199">
        <v>51.515151515151501</v>
      </c>
      <c r="H117" s="200">
        <v>100</v>
      </c>
      <c r="I117" s="225">
        <v>1.0013016921998599E-2</v>
      </c>
      <c r="J117" s="199">
        <v>33.3333321</v>
      </c>
      <c r="K117" s="225">
        <v>-0.53917050691244239</v>
      </c>
      <c r="L117" s="200">
        <v>5623</v>
      </c>
      <c r="M117" s="225">
        <v>1.4999999999999999E-2</v>
      </c>
      <c r="N117" s="199">
        <v>335.76</v>
      </c>
      <c r="O117" s="200">
        <v>5170</v>
      </c>
      <c r="P117" s="225">
        <v>1.4E-2</v>
      </c>
      <c r="Q117" s="199">
        <v>303.02999999999997</v>
      </c>
      <c r="R117" s="200">
        <v>5414</v>
      </c>
      <c r="S117" s="225">
        <v>1.2999999999999999E-2</v>
      </c>
      <c r="T117" s="199">
        <v>394.55</v>
      </c>
      <c r="U117" s="225">
        <v>-3.6999999999999998E-2</v>
      </c>
      <c r="V117" s="200">
        <v>164264</v>
      </c>
      <c r="W117" s="225">
        <v>0.01</v>
      </c>
      <c r="X117" s="201">
        <v>1789.09</v>
      </c>
      <c r="Y117" s="200">
        <v>155203</v>
      </c>
      <c r="Z117" s="225">
        <v>8.9999999999999993E-3</v>
      </c>
      <c r="AA117" s="201">
        <v>1681.21</v>
      </c>
      <c r="AB117" s="200">
        <v>154357</v>
      </c>
      <c r="AC117" s="225">
        <v>8.0000000000000002E-3</v>
      </c>
      <c r="AD117" s="201">
        <v>1940.61</v>
      </c>
      <c r="AE117" s="225">
        <v>-0.06</v>
      </c>
    </row>
    <row r="118" spans="1:31" x14ac:dyDescent="0.3">
      <c r="A118" s="199" t="s">
        <v>2122</v>
      </c>
      <c r="B118" s="200">
        <v>2157</v>
      </c>
      <c r="C118" s="225">
        <v>0.23339104090023804</v>
      </c>
      <c r="D118" s="199">
        <v>265.45454545454498</v>
      </c>
      <c r="E118" s="200">
        <v>2186</v>
      </c>
      <c r="F118" s="225">
        <v>0.23171507313970743</v>
      </c>
      <c r="G118" s="199">
        <v>215.75757575757501</v>
      </c>
      <c r="H118" s="200">
        <v>1820</v>
      </c>
      <c r="I118" s="225">
        <v>0.18223690798037448</v>
      </c>
      <c r="J118" s="199">
        <v>300</v>
      </c>
      <c r="K118" s="225">
        <v>-0.15623551228558183</v>
      </c>
      <c r="L118" s="200">
        <v>57475</v>
      </c>
      <c r="M118" s="225">
        <v>0.156</v>
      </c>
      <c r="N118" s="201">
        <v>1087.8800000000001</v>
      </c>
      <c r="O118" s="200">
        <v>57292</v>
      </c>
      <c r="P118" s="225">
        <v>0.153</v>
      </c>
      <c r="Q118" s="201">
        <v>1136.3599999999999</v>
      </c>
      <c r="R118" s="200">
        <v>58938</v>
      </c>
      <c r="S118" s="225">
        <v>0.14399999999999999</v>
      </c>
      <c r="T118" s="201">
        <v>1181.21</v>
      </c>
      <c r="U118" s="225">
        <v>2.5000000000000001E-2</v>
      </c>
      <c r="V118" s="200">
        <v>1651688</v>
      </c>
      <c r="W118" s="225">
        <v>9.9000000000000005E-2</v>
      </c>
      <c r="X118" s="201">
        <v>6668.48</v>
      </c>
      <c r="Y118" s="200">
        <v>1580821</v>
      </c>
      <c r="Z118" s="225">
        <v>9.1999999999999998E-2</v>
      </c>
      <c r="AA118" s="201">
        <v>5353.33</v>
      </c>
      <c r="AB118" s="200">
        <v>1638447</v>
      </c>
      <c r="AC118" s="225">
        <v>8.7999999999999995E-2</v>
      </c>
      <c r="AD118" s="201">
        <v>8031.52</v>
      </c>
      <c r="AE118" s="225">
        <v>-8.0000000000000002E-3</v>
      </c>
    </row>
    <row r="119" spans="1:31" x14ac:dyDescent="0.3">
      <c r="A119" s="199" t="s">
        <v>2106</v>
      </c>
      <c r="B119" s="200">
        <v>1312</v>
      </c>
      <c r="C119" s="225">
        <v>0.14196061458558754</v>
      </c>
      <c r="D119" s="199">
        <v>250.30303030303</v>
      </c>
      <c r="E119" s="200">
        <v>1319</v>
      </c>
      <c r="F119" s="225">
        <v>0.13981344074623703</v>
      </c>
      <c r="G119" s="199">
        <v>211.51515151515099</v>
      </c>
      <c r="H119" s="200">
        <v>983</v>
      </c>
      <c r="I119" s="225">
        <v>9.842795634324622E-2</v>
      </c>
      <c r="J119" s="199">
        <v>235.75756799999999</v>
      </c>
      <c r="K119" s="225">
        <v>-0.25076219512195119</v>
      </c>
      <c r="L119" s="200">
        <v>25626</v>
      </c>
      <c r="M119" s="225">
        <v>7.0000000000000007E-2</v>
      </c>
      <c r="N119" s="199">
        <v>979.39</v>
      </c>
      <c r="O119" s="200">
        <v>29428</v>
      </c>
      <c r="P119" s="225">
        <v>7.9000000000000001E-2</v>
      </c>
      <c r="Q119" s="199">
        <v>992.12</v>
      </c>
      <c r="R119" s="200">
        <v>27163</v>
      </c>
      <c r="S119" s="225">
        <v>6.6000000000000003E-2</v>
      </c>
      <c r="T119" s="199">
        <v>839.39</v>
      </c>
      <c r="U119" s="225">
        <v>0.06</v>
      </c>
      <c r="V119" s="200">
        <v>238991</v>
      </c>
      <c r="W119" s="225">
        <v>1.4E-2</v>
      </c>
      <c r="X119" s="201">
        <v>2860</v>
      </c>
      <c r="Y119" s="200">
        <v>285829</v>
      </c>
      <c r="Z119" s="225">
        <v>1.7000000000000001E-2</v>
      </c>
      <c r="AA119" s="201">
        <v>2776.36</v>
      </c>
      <c r="AB119" s="200">
        <v>266498</v>
      </c>
      <c r="AC119" s="225">
        <v>1.4E-2</v>
      </c>
      <c r="AD119" s="201">
        <v>3564.24</v>
      </c>
      <c r="AE119" s="225">
        <v>0.115</v>
      </c>
    </row>
    <row r="120" spans="1:31" x14ac:dyDescent="0.3">
      <c r="A120" s="199" t="s">
        <v>2107</v>
      </c>
      <c r="B120" s="200">
        <v>452</v>
      </c>
      <c r="C120" s="225">
        <v>4.890716295174205E-2</v>
      </c>
      <c r="D120" s="199">
        <v>79.393939393939405</v>
      </c>
      <c r="E120" s="200">
        <v>330</v>
      </c>
      <c r="F120" s="225">
        <v>3.4979860080559678E-2</v>
      </c>
      <c r="G120" s="199">
        <v>78.787878787878796</v>
      </c>
      <c r="H120" s="200">
        <v>377</v>
      </c>
      <c r="I120" s="225">
        <v>3.7749073795934715E-2</v>
      </c>
      <c r="J120" s="199">
        <v>80.606063800000001</v>
      </c>
      <c r="K120" s="225">
        <v>-0.16592920353982302</v>
      </c>
      <c r="L120" s="200">
        <v>17268</v>
      </c>
      <c r="M120" s="225">
        <v>4.7E-2</v>
      </c>
      <c r="N120" s="199">
        <v>646.05999999999995</v>
      </c>
      <c r="O120" s="200">
        <v>14317</v>
      </c>
      <c r="P120" s="225">
        <v>3.7999999999999999E-2</v>
      </c>
      <c r="Q120" s="199">
        <v>589.70000000000005</v>
      </c>
      <c r="R120" s="200">
        <v>17045</v>
      </c>
      <c r="S120" s="225">
        <v>4.2000000000000003E-2</v>
      </c>
      <c r="T120" s="199">
        <v>716.36</v>
      </c>
      <c r="U120" s="225">
        <v>-1.2999999999999999E-2</v>
      </c>
      <c r="V120" s="200">
        <v>830417</v>
      </c>
      <c r="W120" s="225">
        <v>0.05</v>
      </c>
      <c r="X120" s="201">
        <v>4772.12</v>
      </c>
      <c r="Y120" s="200">
        <v>740502</v>
      </c>
      <c r="Z120" s="225">
        <v>4.2999999999999997E-2</v>
      </c>
      <c r="AA120" s="201">
        <v>4268.4799999999996</v>
      </c>
      <c r="AB120" s="200">
        <v>825887</v>
      </c>
      <c r="AC120" s="225">
        <v>4.3999999999999997E-2</v>
      </c>
      <c r="AD120" s="201">
        <v>5536.97</v>
      </c>
      <c r="AE120" s="225">
        <v>-5.0000000000000001E-3</v>
      </c>
    </row>
    <row r="121" spans="1:31" x14ac:dyDescent="0.3">
      <c r="A121" s="199" t="s">
        <v>2108</v>
      </c>
      <c r="B121" s="200">
        <v>91</v>
      </c>
      <c r="C121" s="225">
        <v>9.8463536031162084E-3</v>
      </c>
      <c r="D121" s="199">
        <v>31.515151515151501</v>
      </c>
      <c r="E121" s="199">
        <v>49</v>
      </c>
      <c r="F121" s="225">
        <v>5.1939792240831032E-3</v>
      </c>
      <c r="G121" s="199">
        <v>26.060606060605998</v>
      </c>
      <c r="H121" s="200">
        <v>189</v>
      </c>
      <c r="I121" s="225">
        <v>1.8924601982577352E-2</v>
      </c>
      <c r="J121" s="199">
        <v>156.363632</v>
      </c>
      <c r="K121" s="225">
        <v>1.0769230769230769</v>
      </c>
      <c r="L121" s="200">
        <v>2376</v>
      </c>
      <c r="M121" s="225">
        <v>6.0000000000000001E-3</v>
      </c>
      <c r="N121" s="199">
        <v>178.79</v>
      </c>
      <c r="O121" s="200">
        <v>1789</v>
      </c>
      <c r="P121" s="225">
        <v>5.0000000000000001E-3</v>
      </c>
      <c r="Q121" s="199">
        <v>175.76</v>
      </c>
      <c r="R121" s="200">
        <v>2368</v>
      </c>
      <c r="S121" s="225">
        <v>6.0000000000000001E-3</v>
      </c>
      <c r="T121" s="199">
        <v>281.20999999999998</v>
      </c>
      <c r="U121" s="225">
        <v>-3.0000000000000001E-3</v>
      </c>
      <c r="V121" s="200">
        <v>87379</v>
      </c>
      <c r="W121" s="225">
        <v>5.0000000000000001E-3</v>
      </c>
      <c r="X121" s="201">
        <v>1450.91</v>
      </c>
      <c r="Y121" s="200">
        <v>78954</v>
      </c>
      <c r="Z121" s="225">
        <v>5.0000000000000001E-3</v>
      </c>
      <c r="AA121" s="201">
        <v>1264.8499999999999</v>
      </c>
      <c r="AB121" s="200">
        <v>78098</v>
      </c>
      <c r="AC121" s="225">
        <v>4.0000000000000001E-3</v>
      </c>
      <c r="AD121" s="201">
        <v>1416.97</v>
      </c>
      <c r="AE121" s="225">
        <v>-0.106</v>
      </c>
    </row>
    <row r="122" spans="1:31" x14ac:dyDescent="0.3">
      <c r="A122" s="199" t="s">
        <v>2109</v>
      </c>
      <c r="B122" s="199">
        <v>119</v>
      </c>
      <c r="C122" s="225">
        <v>1.2876000865613503E-2</v>
      </c>
      <c r="D122" s="199">
        <v>38.181818181818102</v>
      </c>
      <c r="E122" s="199">
        <v>128</v>
      </c>
      <c r="F122" s="225">
        <v>1.3567945728217087E-2</v>
      </c>
      <c r="G122" s="199">
        <v>58.181818181818201</v>
      </c>
      <c r="H122" s="199">
        <v>111</v>
      </c>
      <c r="I122" s="225">
        <v>1.1114448783418444E-2</v>
      </c>
      <c r="J122" s="199">
        <v>66.666664100000006</v>
      </c>
      <c r="K122" s="225">
        <v>-6.7226890756302518E-2</v>
      </c>
      <c r="L122" s="200">
        <v>2164</v>
      </c>
      <c r="M122" s="225">
        <v>6.0000000000000001E-3</v>
      </c>
      <c r="N122" s="199">
        <v>258.79000000000002</v>
      </c>
      <c r="O122" s="200">
        <v>1501</v>
      </c>
      <c r="P122" s="225">
        <v>4.0000000000000001E-3</v>
      </c>
      <c r="Q122" s="199">
        <v>160.61000000000001</v>
      </c>
      <c r="R122" s="200">
        <v>1527</v>
      </c>
      <c r="S122" s="225">
        <v>4.0000000000000001E-3</v>
      </c>
      <c r="T122" s="199">
        <v>184.24</v>
      </c>
      <c r="U122" s="225">
        <v>-0.29399999999999998</v>
      </c>
      <c r="V122" s="200">
        <v>29449</v>
      </c>
      <c r="W122" s="225">
        <v>2E-3</v>
      </c>
      <c r="X122" s="199">
        <v>895.15</v>
      </c>
      <c r="Y122" s="200">
        <v>24260</v>
      </c>
      <c r="Z122" s="225">
        <v>1E-3</v>
      </c>
      <c r="AA122" s="199">
        <v>640</v>
      </c>
      <c r="AB122" s="200">
        <v>24769</v>
      </c>
      <c r="AC122" s="225">
        <v>1E-3</v>
      </c>
      <c r="AD122" s="201">
        <v>1097.58</v>
      </c>
      <c r="AE122" s="225">
        <v>-0.159</v>
      </c>
    </row>
    <row r="123" spans="1:31" x14ac:dyDescent="0.3">
      <c r="A123" s="199" t="s">
        <v>2110</v>
      </c>
      <c r="B123" s="199">
        <v>48</v>
      </c>
      <c r="C123" s="225">
        <v>5.1936810214239341E-3</v>
      </c>
      <c r="D123" s="199">
        <v>28.484848484848399</v>
      </c>
      <c r="E123" s="199">
        <v>88</v>
      </c>
      <c r="F123" s="225">
        <v>9.3279626881492481E-3</v>
      </c>
      <c r="G123" s="199">
        <v>44.2424242424242</v>
      </c>
      <c r="H123" s="199">
        <v>0</v>
      </c>
      <c r="I123" s="225">
        <v>0</v>
      </c>
      <c r="J123" s="199">
        <v>15.151515</v>
      </c>
      <c r="K123" s="225">
        <v>-1</v>
      </c>
      <c r="L123" s="200">
        <v>2235</v>
      </c>
      <c r="M123" s="225">
        <v>6.0000000000000001E-3</v>
      </c>
      <c r="N123" s="199">
        <v>226.06</v>
      </c>
      <c r="O123" s="200">
        <v>1563</v>
      </c>
      <c r="P123" s="225">
        <v>4.0000000000000001E-3</v>
      </c>
      <c r="Q123" s="199">
        <v>170.91</v>
      </c>
      <c r="R123" s="200">
        <v>1568</v>
      </c>
      <c r="S123" s="225">
        <v>4.0000000000000001E-3</v>
      </c>
      <c r="T123" s="199">
        <v>223.64</v>
      </c>
      <c r="U123" s="225">
        <v>-0.29799999999999999</v>
      </c>
      <c r="V123" s="200">
        <v>74603</v>
      </c>
      <c r="W123" s="225">
        <v>4.0000000000000001E-3</v>
      </c>
      <c r="X123" s="201">
        <v>1427.27</v>
      </c>
      <c r="Y123" s="200">
        <v>65855</v>
      </c>
      <c r="Z123" s="225">
        <v>4.0000000000000001E-3</v>
      </c>
      <c r="AA123" s="201">
        <v>1171.52</v>
      </c>
      <c r="AB123" s="200">
        <v>67425</v>
      </c>
      <c r="AC123" s="225">
        <v>4.0000000000000001E-3</v>
      </c>
      <c r="AD123" s="201">
        <v>1469.09</v>
      </c>
      <c r="AE123" s="225">
        <v>-9.6000000000000002E-2</v>
      </c>
    </row>
    <row r="124" spans="1:31" x14ac:dyDescent="0.3">
      <c r="A124" s="199" t="s">
        <v>2111</v>
      </c>
      <c r="B124" s="199">
        <v>18</v>
      </c>
      <c r="C124" s="225">
        <v>1.9476303830339753E-3</v>
      </c>
      <c r="D124" s="199">
        <v>13.3333333333333</v>
      </c>
      <c r="E124" s="199">
        <v>37</v>
      </c>
      <c r="F124" s="225">
        <v>3.9219843120627514E-3</v>
      </c>
      <c r="G124" s="199">
        <v>25.4545454545454</v>
      </c>
      <c r="H124" s="199">
        <v>12</v>
      </c>
      <c r="I124" s="225">
        <v>1.2015620306398318E-3</v>
      </c>
      <c r="J124" s="199">
        <v>13.939394</v>
      </c>
      <c r="K124" s="225">
        <v>-0.33333333333333331</v>
      </c>
      <c r="L124" s="200">
        <v>1522</v>
      </c>
      <c r="M124" s="225">
        <v>4.0000000000000001E-3</v>
      </c>
      <c r="N124" s="199">
        <v>143.03</v>
      </c>
      <c r="O124" s="200">
        <v>1289</v>
      </c>
      <c r="P124" s="225">
        <v>3.0000000000000001E-3</v>
      </c>
      <c r="Q124" s="199">
        <v>161.21</v>
      </c>
      <c r="R124" s="200">
        <v>1197</v>
      </c>
      <c r="S124" s="225">
        <v>3.0000000000000001E-3</v>
      </c>
      <c r="T124" s="199">
        <v>138.18</v>
      </c>
      <c r="U124" s="225">
        <v>-0.214</v>
      </c>
      <c r="V124" s="200">
        <v>60444</v>
      </c>
      <c r="W124" s="225">
        <v>4.0000000000000001E-3</v>
      </c>
      <c r="X124" s="201">
        <v>1027.27</v>
      </c>
      <c r="Y124" s="200">
        <v>59722</v>
      </c>
      <c r="Z124" s="225">
        <v>3.0000000000000001E-3</v>
      </c>
      <c r="AA124" s="201">
        <v>1058.79</v>
      </c>
      <c r="AB124" s="200">
        <v>62110</v>
      </c>
      <c r="AC124" s="225">
        <v>3.0000000000000001E-3</v>
      </c>
      <c r="AD124" s="201">
        <v>1153.94</v>
      </c>
      <c r="AE124" s="225">
        <v>2.8000000000000001E-2</v>
      </c>
    </row>
    <row r="125" spans="1:31" x14ac:dyDescent="0.3">
      <c r="A125" s="199" t="s">
        <v>2112</v>
      </c>
      <c r="B125" s="199">
        <v>25</v>
      </c>
      <c r="C125" s="225">
        <v>2.705042198658299E-3</v>
      </c>
      <c r="D125" s="199">
        <v>23.636363636363601</v>
      </c>
      <c r="E125" s="199">
        <v>22</v>
      </c>
      <c r="F125" s="225">
        <v>2.331990672037312E-3</v>
      </c>
      <c r="G125" s="199">
        <v>21.2121212121212</v>
      </c>
      <c r="H125" s="199">
        <v>0</v>
      </c>
      <c r="I125" s="225">
        <v>0</v>
      </c>
      <c r="J125" s="199">
        <v>15.151515</v>
      </c>
      <c r="K125" s="225">
        <v>-1</v>
      </c>
      <c r="L125" s="199">
        <v>928</v>
      </c>
      <c r="M125" s="225">
        <v>3.0000000000000001E-3</v>
      </c>
      <c r="N125" s="199">
        <v>155.76</v>
      </c>
      <c r="O125" s="199">
        <v>502</v>
      </c>
      <c r="P125" s="225">
        <v>1E-3</v>
      </c>
      <c r="Q125" s="199">
        <v>93.33</v>
      </c>
      <c r="R125" s="199">
        <v>657</v>
      </c>
      <c r="S125" s="225">
        <v>2E-3</v>
      </c>
      <c r="T125" s="199">
        <v>135.76</v>
      </c>
      <c r="U125" s="225">
        <v>-0.29199999999999998</v>
      </c>
      <c r="V125" s="200">
        <v>42500</v>
      </c>
      <c r="W125" s="225">
        <v>3.0000000000000001E-3</v>
      </c>
      <c r="X125" s="199">
        <v>889.7</v>
      </c>
      <c r="Y125" s="200">
        <v>37529</v>
      </c>
      <c r="Z125" s="225">
        <v>2E-3</v>
      </c>
      <c r="AA125" s="199">
        <v>844.24</v>
      </c>
      <c r="AB125" s="200">
        <v>31446</v>
      </c>
      <c r="AC125" s="225">
        <v>2E-3</v>
      </c>
      <c r="AD125" s="199">
        <v>792.73</v>
      </c>
      <c r="AE125" s="225">
        <v>-0.26</v>
      </c>
    </row>
    <row r="126" spans="1:31" x14ac:dyDescent="0.3">
      <c r="A126" s="199" t="s">
        <v>2113</v>
      </c>
      <c r="B126" s="199">
        <v>15</v>
      </c>
      <c r="C126" s="225">
        <v>1.6230253191949794E-3</v>
      </c>
      <c r="D126" s="199">
        <v>10.909090909090899</v>
      </c>
      <c r="E126" s="199">
        <v>0</v>
      </c>
      <c r="F126" s="225">
        <v>0</v>
      </c>
      <c r="G126" s="199">
        <v>13.3333333333333</v>
      </c>
      <c r="H126" s="199">
        <v>42</v>
      </c>
      <c r="I126" s="225">
        <v>4.205467107239411E-3</v>
      </c>
      <c r="J126" s="199">
        <v>26.666665999999999</v>
      </c>
      <c r="K126" s="225">
        <v>1.8</v>
      </c>
      <c r="L126" s="199">
        <v>354</v>
      </c>
      <c r="M126" s="225">
        <v>1E-3</v>
      </c>
      <c r="N126" s="199">
        <v>72.73</v>
      </c>
      <c r="O126" s="199">
        <v>656</v>
      </c>
      <c r="P126" s="225">
        <v>2E-3</v>
      </c>
      <c r="Q126" s="199">
        <v>115.15</v>
      </c>
      <c r="R126" s="199">
        <v>802</v>
      </c>
      <c r="S126" s="225">
        <v>2E-3</v>
      </c>
      <c r="T126" s="199">
        <v>153.94</v>
      </c>
      <c r="U126" s="225">
        <v>1.266</v>
      </c>
      <c r="V126" s="200">
        <v>22107</v>
      </c>
      <c r="W126" s="225">
        <v>1E-3</v>
      </c>
      <c r="X126" s="199">
        <v>696.36</v>
      </c>
      <c r="Y126" s="200">
        <v>21671</v>
      </c>
      <c r="Z126" s="225">
        <v>1E-3</v>
      </c>
      <c r="AA126" s="199">
        <v>778.79</v>
      </c>
      <c r="AB126" s="200">
        <v>22297</v>
      </c>
      <c r="AC126" s="225">
        <v>1E-3</v>
      </c>
      <c r="AD126" s="199">
        <v>876.97</v>
      </c>
      <c r="AE126" s="225">
        <v>8.9999999999999993E-3</v>
      </c>
    </row>
    <row r="127" spans="1:31" x14ac:dyDescent="0.3">
      <c r="A127" s="199" t="s">
        <v>2114</v>
      </c>
      <c r="B127" s="199">
        <v>10</v>
      </c>
      <c r="C127" s="225">
        <v>1.0820168794633195E-3</v>
      </c>
      <c r="D127" s="199">
        <v>9.6969696969696901</v>
      </c>
      <c r="E127" s="199">
        <v>37</v>
      </c>
      <c r="F127" s="225">
        <v>3.9219843120627514E-3</v>
      </c>
      <c r="G127" s="199">
        <v>33.939393939393902</v>
      </c>
      <c r="H127" s="199">
        <v>0</v>
      </c>
      <c r="I127" s="225">
        <v>0</v>
      </c>
      <c r="J127" s="199">
        <v>15.151515</v>
      </c>
      <c r="K127" s="225">
        <v>-1</v>
      </c>
      <c r="L127" s="199">
        <v>750</v>
      </c>
      <c r="M127" s="225">
        <v>2E-3</v>
      </c>
      <c r="N127" s="199">
        <v>113.33</v>
      </c>
      <c r="O127" s="200">
        <v>1319</v>
      </c>
      <c r="P127" s="225">
        <v>4.0000000000000001E-3</v>
      </c>
      <c r="Q127" s="199">
        <v>155</v>
      </c>
      <c r="R127" s="200">
        <v>1446</v>
      </c>
      <c r="S127" s="225">
        <v>4.0000000000000001E-3</v>
      </c>
      <c r="T127" s="199">
        <v>218.79</v>
      </c>
      <c r="U127" s="225">
        <v>0.92800000000000005</v>
      </c>
      <c r="V127" s="200">
        <v>56377</v>
      </c>
      <c r="W127" s="225">
        <v>3.0000000000000001E-3</v>
      </c>
      <c r="X127" s="201">
        <v>1084.8499999999999</v>
      </c>
      <c r="Y127" s="200">
        <v>55549</v>
      </c>
      <c r="Z127" s="225">
        <v>3.0000000000000001E-3</v>
      </c>
      <c r="AA127" s="199">
        <v>988</v>
      </c>
      <c r="AB127" s="200">
        <v>55163</v>
      </c>
      <c r="AC127" s="225">
        <v>3.0000000000000001E-3</v>
      </c>
      <c r="AD127" s="201">
        <v>1267.8800000000001</v>
      </c>
      <c r="AE127" s="225">
        <v>-2.1999999999999999E-2</v>
      </c>
    </row>
    <row r="128" spans="1:31" x14ac:dyDescent="0.3">
      <c r="A128" s="199" t="s">
        <v>2115</v>
      </c>
      <c r="B128" s="199">
        <v>0</v>
      </c>
      <c r="C128" s="225">
        <v>0</v>
      </c>
      <c r="D128" s="199">
        <v>80</v>
      </c>
      <c r="E128" s="199">
        <v>49</v>
      </c>
      <c r="F128" s="225">
        <v>5.1939792240831032E-3</v>
      </c>
      <c r="G128" s="199">
        <v>27.272727272727199</v>
      </c>
      <c r="H128" s="199">
        <v>0</v>
      </c>
      <c r="I128" s="225">
        <v>0</v>
      </c>
      <c r="J128" s="199">
        <v>15.151515</v>
      </c>
      <c r="K128" s="225"/>
      <c r="L128" s="199">
        <v>579</v>
      </c>
      <c r="M128" s="225">
        <v>2E-3</v>
      </c>
      <c r="N128" s="199">
        <v>89.7</v>
      </c>
      <c r="O128" s="199">
        <v>703</v>
      </c>
      <c r="P128" s="225">
        <v>2E-3</v>
      </c>
      <c r="Q128" s="199">
        <v>115.15</v>
      </c>
      <c r="R128" s="199">
        <v>978</v>
      </c>
      <c r="S128" s="225">
        <v>2E-3</v>
      </c>
      <c r="T128" s="199">
        <v>146.66999999999999</v>
      </c>
      <c r="U128" s="225">
        <v>0.68899999999999995</v>
      </c>
      <c r="V128" s="200">
        <v>27552</v>
      </c>
      <c r="W128" s="225">
        <v>2E-3</v>
      </c>
      <c r="X128" s="199">
        <v>729.09</v>
      </c>
      <c r="Y128" s="200">
        <v>26751</v>
      </c>
      <c r="Z128" s="225">
        <v>2E-3</v>
      </c>
      <c r="AA128" s="199">
        <v>681.21</v>
      </c>
      <c r="AB128" s="200">
        <v>27384</v>
      </c>
      <c r="AC128" s="225">
        <v>1E-3</v>
      </c>
      <c r="AD128" s="199">
        <v>712.12</v>
      </c>
      <c r="AE128" s="225">
        <v>-6.0000000000000001E-3</v>
      </c>
    </row>
    <row r="129" spans="1:31" x14ac:dyDescent="0.3">
      <c r="A129" s="199" t="s">
        <v>2116</v>
      </c>
      <c r="B129" s="199">
        <v>0</v>
      </c>
      <c r="C129" s="225">
        <v>0</v>
      </c>
      <c r="D129" s="199">
        <v>80</v>
      </c>
      <c r="E129" s="199">
        <v>15</v>
      </c>
      <c r="F129" s="225">
        <v>1.5899936400254398E-3</v>
      </c>
      <c r="G129" s="199">
        <v>14.545454545454501</v>
      </c>
      <c r="H129" s="199">
        <v>0</v>
      </c>
      <c r="I129" s="225">
        <v>0</v>
      </c>
      <c r="J129" s="199">
        <v>15.151515</v>
      </c>
      <c r="K129" s="225"/>
      <c r="L129" s="199">
        <v>187</v>
      </c>
      <c r="M129" s="225">
        <v>1E-3</v>
      </c>
      <c r="N129" s="199">
        <v>56.36</v>
      </c>
      <c r="O129" s="199">
        <v>280</v>
      </c>
      <c r="P129" s="225">
        <v>1E-3</v>
      </c>
      <c r="Q129" s="199">
        <v>60</v>
      </c>
      <c r="R129" s="199">
        <v>352</v>
      </c>
      <c r="S129" s="225">
        <v>1E-3</v>
      </c>
      <c r="T129" s="199">
        <v>86.67</v>
      </c>
      <c r="U129" s="225">
        <v>0.88200000000000001</v>
      </c>
      <c r="V129" s="200">
        <v>16998</v>
      </c>
      <c r="W129" s="225">
        <v>1E-3</v>
      </c>
      <c r="X129" s="199">
        <v>618.17999999999995</v>
      </c>
      <c r="Y129" s="200">
        <v>17594</v>
      </c>
      <c r="Z129" s="225">
        <v>1E-3</v>
      </c>
      <c r="AA129" s="199">
        <v>607</v>
      </c>
      <c r="AB129" s="200">
        <v>19005</v>
      </c>
      <c r="AC129" s="225">
        <v>1E-3</v>
      </c>
      <c r="AD129" s="199">
        <v>588.48</v>
      </c>
      <c r="AE129" s="225">
        <v>0.11799999999999999</v>
      </c>
    </row>
    <row r="130" spans="1:31" x14ac:dyDescent="0.3">
      <c r="A130" s="199" t="s">
        <v>2117</v>
      </c>
      <c r="B130" s="200">
        <v>42</v>
      </c>
      <c r="C130" s="225">
        <v>4.5444708937459428E-3</v>
      </c>
      <c r="D130" s="199">
        <v>20</v>
      </c>
      <c r="E130" s="200">
        <v>84</v>
      </c>
      <c r="F130" s="225">
        <v>8.903964384142463E-3</v>
      </c>
      <c r="G130" s="199">
        <v>34.545454545454497</v>
      </c>
      <c r="H130" s="200">
        <v>101</v>
      </c>
      <c r="I130" s="225">
        <v>1.0113147091218584E-2</v>
      </c>
      <c r="J130" s="199">
        <v>49.696968099999999</v>
      </c>
      <c r="K130" s="225">
        <v>1.4047619047619047</v>
      </c>
      <c r="L130" s="200">
        <v>2777</v>
      </c>
      <c r="M130" s="225">
        <v>8.0000000000000002E-3</v>
      </c>
      <c r="N130" s="199">
        <v>256.36</v>
      </c>
      <c r="O130" s="200">
        <v>3114</v>
      </c>
      <c r="P130" s="225">
        <v>8.0000000000000002E-3</v>
      </c>
      <c r="Q130" s="199">
        <v>218.79</v>
      </c>
      <c r="R130" s="200">
        <v>3032</v>
      </c>
      <c r="S130" s="225">
        <v>7.0000000000000001E-3</v>
      </c>
      <c r="T130" s="199">
        <v>283.64</v>
      </c>
      <c r="U130" s="225">
        <v>9.1999999999999998E-2</v>
      </c>
      <c r="V130" s="200">
        <v>133291</v>
      </c>
      <c r="W130" s="225">
        <v>8.0000000000000002E-3</v>
      </c>
      <c r="X130" s="201">
        <v>1905.45</v>
      </c>
      <c r="Y130" s="200">
        <v>138550</v>
      </c>
      <c r="Z130" s="225">
        <v>8.0000000000000002E-3</v>
      </c>
      <c r="AA130" s="201">
        <v>1581.21</v>
      </c>
      <c r="AB130" s="200">
        <v>131139</v>
      </c>
      <c r="AC130" s="225">
        <v>7.0000000000000001E-3</v>
      </c>
      <c r="AD130" s="201">
        <v>1985.45</v>
      </c>
      <c r="AE130" s="225">
        <v>-1.6E-2</v>
      </c>
    </row>
    <row r="131" spans="1:31" x14ac:dyDescent="0.3">
      <c r="A131" s="199" t="s">
        <v>2118</v>
      </c>
      <c r="B131" s="199">
        <v>25</v>
      </c>
      <c r="C131" s="225">
        <v>2.705042198658299E-3</v>
      </c>
      <c r="D131" s="199">
        <v>16.363636363636299</v>
      </c>
      <c r="E131" s="199">
        <v>28</v>
      </c>
      <c r="F131" s="225">
        <v>2.9679881280474879E-3</v>
      </c>
      <c r="G131" s="199">
        <v>21.2121212121212</v>
      </c>
      <c r="H131" s="199">
        <v>5</v>
      </c>
      <c r="I131" s="225">
        <v>5.0065084609992986E-4</v>
      </c>
      <c r="J131" s="199">
        <v>8.4848479999999995</v>
      </c>
      <c r="K131" s="225">
        <v>-0.8</v>
      </c>
      <c r="L131" s="199">
        <v>709</v>
      </c>
      <c r="M131" s="225">
        <v>2E-3</v>
      </c>
      <c r="N131" s="199">
        <v>130.91</v>
      </c>
      <c r="O131" s="199">
        <v>831</v>
      </c>
      <c r="P131" s="225">
        <v>2E-3</v>
      </c>
      <c r="Q131" s="199">
        <v>110.91</v>
      </c>
      <c r="R131" s="199">
        <v>803</v>
      </c>
      <c r="S131" s="225">
        <v>2E-3</v>
      </c>
      <c r="T131" s="199">
        <v>133.33000000000001</v>
      </c>
      <c r="U131" s="225">
        <v>0.13300000000000001</v>
      </c>
      <c r="V131" s="200">
        <v>31580</v>
      </c>
      <c r="W131" s="225">
        <v>2E-3</v>
      </c>
      <c r="X131" s="199">
        <v>786.06</v>
      </c>
      <c r="Y131" s="200">
        <v>28055</v>
      </c>
      <c r="Z131" s="225">
        <v>2E-3</v>
      </c>
      <c r="AA131" s="199">
        <v>766.67</v>
      </c>
      <c r="AB131" s="200">
        <v>27226</v>
      </c>
      <c r="AC131" s="225">
        <v>1E-3</v>
      </c>
      <c r="AD131" s="199">
        <v>833.94</v>
      </c>
      <c r="AE131" s="225">
        <v>-0.13800000000000001</v>
      </c>
    </row>
    <row r="132" spans="1:31" x14ac:dyDescent="0.3">
      <c r="A132" s="199" t="s">
        <v>2123</v>
      </c>
      <c r="B132" s="200">
        <v>1865</v>
      </c>
      <c r="C132" s="225">
        <v>0.20179614801990911</v>
      </c>
      <c r="D132" s="199">
        <v>173.333333333333</v>
      </c>
      <c r="E132" s="200">
        <v>1905</v>
      </c>
      <c r="F132" s="225">
        <v>0.20192919228323086</v>
      </c>
      <c r="G132" s="199">
        <v>184.84848484848399</v>
      </c>
      <c r="H132" s="200">
        <v>1672</v>
      </c>
      <c r="I132" s="225">
        <v>0.16741764293581657</v>
      </c>
      <c r="J132" s="199">
        <v>233.33332799999999</v>
      </c>
      <c r="K132" s="225">
        <v>-0.10348525469168901</v>
      </c>
      <c r="L132" s="200">
        <v>45335</v>
      </c>
      <c r="M132" s="225">
        <v>0.123</v>
      </c>
      <c r="N132" s="201">
        <v>1032.1199999999999</v>
      </c>
      <c r="O132" s="200">
        <v>51225</v>
      </c>
      <c r="P132" s="225">
        <v>0.13700000000000001</v>
      </c>
      <c r="Q132" s="201">
        <v>1094.55</v>
      </c>
      <c r="R132" s="200">
        <v>56712</v>
      </c>
      <c r="S132" s="225">
        <v>0.13900000000000001</v>
      </c>
      <c r="T132" s="201">
        <v>1227.8800000000001</v>
      </c>
      <c r="U132" s="225">
        <v>0.251</v>
      </c>
      <c r="V132" s="200">
        <v>1839938</v>
      </c>
      <c r="W132" s="225">
        <v>0.111</v>
      </c>
      <c r="X132" s="201">
        <v>6555.76</v>
      </c>
      <c r="Y132" s="200">
        <v>1904287</v>
      </c>
      <c r="Z132" s="225">
        <v>0.11</v>
      </c>
      <c r="AA132" s="201">
        <v>6309.7</v>
      </c>
      <c r="AB132" s="200">
        <v>2210180</v>
      </c>
      <c r="AC132" s="225">
        <v>0.11899999999999999</v>
      </c>
      <c r="AD132" s="201">
        <v>7680</v>
      </c>
      <c r="AE132" s="225">
        <v>0.20100000000000001</v>
      </c>
    </row>
    <row r="133" spans="1:31" x14ac:dyDescent="0.3">
      <c r="A133" s="199" t="s">
        <v>2106</v>
      </c>
      <c r="B133" s="199">
        <v>171</v>
      </c>
      <c r="C133" s="225">
        <v>1.8502488638822766E-2</v>
      </c>
      <c r="D133" s="199">
        <v>66.6666666666666</v>
      </c>
      <c r="E133" s="199">
        <v>52</v>
      </c>
      <c r="F133" s="225">
        <v>5.5119779520881916E-3</v>
      </c>
      <c r="G133" s="199">
        <v>26.060606060605998</v>
      </c>
      <c r="H133" s="199">
        <v>163</v>
      </c>
      <c r="I133" s="225">
        <v>1.6321217582857716E-2</v>
      </c>
      <c r="J133" s="199">
        <v>76.363640000000004</v>
      </c>
      <c r="K133" s="225">
        <v>-4.6783625730994149E-2</v>
      </c>
      <c r="L133" s="200">
        <v>2529</v>
      </c>
      <c r="M133" s="225">
        <v>7.0000000000000001E-3</v>
      </c>
      <c r="N133" s="199">
        <v>247.88</v>
      </c>
      <c r="O133" s="200">
        <v>3238</v>
      </c>
      <c r="P133" s="225">
        <v>8.9999999999999993E-3</v>
      </c>
      <c r="Q133" s="199">
        <v>276.97000000000003</v>
      </c>
      <c r="R133" s="200">
        <v>3523</v>
      </c>
      <c r="S133" s="225">
        <v>8.9999999999999993E-3</v>
      </c>
      <c r="T133" s="199">
        <v>245.45</v>
      </c>
      <c r="U133" s="225">
        <v>0.39300000000000002</v>
      </c>
      <c r="V133" s="200">
        <v>29011</v>
      </c>
      <c r="W133" s="225">
        <v>2E-3</v>
      </c>
      <c r="X133" s="199">
        <v>936.36</v>
      </c>
      <c r="Y133" s="200">
        <v>33644</v>
      </c>
      <c r="Z133" s="225">
        <v>2E-3</v>
      </c>
      <c r="AA133" s="199">
        <v>985.45</v>
      </c>
      <c r="AB133" s="200">
        <v>33410</v>
      </c>
      <c r="AC133" s="225">
        <v>2E-3</v>
      </c>
      <c r="AD133" s="199">
        <v>957.58</v>
      </c>
      <c r="AE133" s="225">
        <v>0.152</v>
      </c>
    </row>
    <row r="134" spans="1:31" x14ac:dyDescent="0.3">
      <c r="A134" s="199" t="s">
        <v>2107</v>
      </c>
      <c r="B134" s="199">
        <v>11</v>
      </c>
      <c r="C134" s="225">
        <v>1.1902185674096516E-3</v>
      </c>
      <c r="D134" s="199">
        <v>10.909090909090899</v>
      </c>
      <c r="E134" s="199">
        <v>64</v>
      </c>
      <c r="F134" s="225">
        <v>6.7839728641085435E-3</v>
      </c>
      <c r="G134" s="199">
        <v>50.909090909090899</v>
      </c>
      <c r="H134" s="199">
        <v>0</v>
      </c>
      <c r="I134" s="225">
        <v>0</v>
      </c>
      <c r="J134" s="199">
        <v>15.151515</v>
      </c>
      <c r="K134" s="225">
        <v>-1</v>
      </c>
      <c r="L134" s="199">
        <v>893</v>
      </c>
      <c r="M134" s="225">
        <v>2E-3</v>
      </c>
      <c r="N134" s="199">
        <v>149.69999999999999</v>
      </c>
      <c r="O134" s="200">
        <v>1109</v>
      </c>
      <c r="P134" s="225">
        <v>3.0000000000000001E-3</v>
      </c>
      <c r="Q134" s="199">
        <v>174.55</v>
      </c>
      <c r="R134" s="200">
        <v>1033</v>
      </c>
      <c r="S134" s="225">
        <v>3.0000000000000001E-3</v>
      </c>
      <c r="T134" s="199">
        <v>176.97</v>
      </c>
      <c r="U134" s="225">
        <v>0.157</v>
      </c>
      <c r="V134" s="200">
        <v>41563</v>
      </c>
      <c r="W134" s="225">
        <v>2E-3</v>
      </c>
      <c r="X134" s="201">
        <v>1013.94</v>
      </c>
      <c r="Y134" s="200">
        <v>37100</v>
      </c>
      <c r="Z134" s="225">
        <v>2E-3</v>
      </c>
      <c r="AA134" s="201">
        <v>1132.73</v>
      </c>
      <c r="AB134" s="200">
        <v>41545</v>
      </c>
      <c r="AC134" s="225">
        <v>2E-3</v>
      </c>
      <c r="AD134" s="201">
        <v>1079.3900000000001</v>
      </c>
      <c r="AE134" s="225">
        <v>0</v>
      </c>
    </row>
    <row r="135" spans="1:31" x14ac:dyDescent="0.3">
      <c r="A135" s="199" t="s">
        <v>2108</v>
      </c>
      <c r="B135" s="200">
        <v>677</v>
      </c>
      <c r="C135" s="225">
        <v>7.3252542739666734E-2</v>
      </c>
      <c r="D135" s="199">
        <v>83.636363636363598</v>
      </c>
      <c r="E135" s="200">
        <v>795</v>
      </c>
      <c r="F135" s="225">
        <v>8.4269662921348312E-2</v>
      </c>
      <c r="G135" s="199">
        <v>130.90909090909</v>
      </c>
      <c r="H135" s="200">
        <v>530</v>
      </c>
      <c r="I135" s="225">
        <v>5.3068989686592571E-2</v>
      </c>
      <c r="J135" s="199">
        <v>150.909088</v>
      </c>
      <c r="K135" s="225">
        <v>-0.2171344165435746</v>
      </c>
      <c r="L135" s="200">
        <v>15027</v>
      </c>
      <c r="M135" s="225">
        <v>4.1000000000000002E-2</v>
      </c>
      <c r="N135" s="199">
        <v>651.52</v>
      </c>
      <c r="O135" s="200">
        <v>16889</v>
      </c>
      <c r="P135" s="225">
        <v>4.4999999999999998E-2</v>
      </c>
      <c r="Q135" s="199">
        <v>687.88</v>
      </c>
      <c r="R135" s="200">
        <v>15302</v>
      </c>
      <c r="S135" s="225">
        <v>3.6999999999999998E-2</v>
      </c>
      <c r="T135" s="199">
        <v>599.39</v>
      </c>
      <c r="U135" s="225">
        <v>1.7999999999999999E-2</v>
      </c>
      <c r="V135" s="200">
        <v>739302</v>
      </c>
      <c r="W135" s="225">
        <v>4.3999999999999997E-2</v>
      </c>
      <c r="X135" s="201">
        <v>3804.24</v>
      </c>
      <c r="Y135" s="200">
        <v>704224</v>
      </c>
      <c r="Z135" s="225">
        <v>4.1000000000000002E-2</v>
      </c>
      <c r="AA135" s="201">
        <v>3746.06</v>
      </c>
      <c r="AB135" s="200">
        <v>683439</v>
      </c>
      <c r="AC135" s="225">
        <v>3.6999999999999998E-2</v>
      </c>
      <c r="AD135" s="201">
        <v>4205.45</v>
      </c>
      <c r="AE135" s="225">
        <v>-7.5999999999999998E-2</v>
      </c>
    </row>
    <row r="136" spans="1:31" x14ac:dyDescent="0.3">
      <c r="A136" s="199" t="s">
        <v>2109</v>
      </c>
      <c r="B136" s="200">
        <v>353</v>
      </c>
      <c r="C136" s="225">
        <v>3.819519584505518E-2</v>
      </c>
      <c r="D136" s="199">
        <v>78.181818181818201</v>
      </c>
      <c r="E136" s="200">
        <v>321</v>
      </c>
      <c r="F136" s="225">
        <v>3.4025863896544412E-2</v>
      </c>
      <c r="G136" s="199">
        <v>87.878787878787904</v>
      </c>
      <c r="H136" s="200">
        <v>249</v>
      </c>
      <c r="I136" s="225">
        <v>2.4932412135776509E-2</v>
      </c>
      <c r="J136" s="199">
        <v>101.21212</v>
      </c>
      <c r="K136" s="225">
        <v>-0.29461756373937675</v>
      </c>
      <c r="L136" s="200">
        <v>4937</v>
      </c>
      <c r="M136" s="225">
        <v>1.2999999999999999E-2</v>
      </c>
      <c r="N136" s="199">
        <v>350.91</v>
      </c>
      <c r="O136" s="200">
        <v>5366</v>
      </c>
      <c r="P136" s="225">
        <v>1.4E-2</v>
      </c>
      <c r="Q136" s="199">
        <v>355.15</v>
      </c>
      <c r="R136" s="200">
        <v>4705</v>
      </c>
      <c r="S136" s="225">
        <v>1.2E-2</v>
      </c>
      <c r="T136" s="199">
        <v>366.67</v>
      </c>
      <c r="U136" s="225">
        <v>-4.7E-2</v>
      </c>
      <c r="V136" s="200">
        <v>120891</v>
      </c>
      <c r="W136" s="225">
        <v>7.0000000000000001E-3</v>
      </c>
      <c r="X136" s="201">
        <v>1752.12</v>
      </c>
      <c r="Y136" s="200">
        <v>124636</v>
      </c>
      <c r="Z136" s="225">
        <v>7.0000000000000001E-3</v>
      </c>
      <c r="AA136" s="201">
        <v>1633.94</v>
      </c>
      <c r="AB136" s="200">
        <v>130826</v>
      </c>
      <c r="AC136" s="225">
        <v>7.0000000000000001E-3</v>
      </c>
      <c r="AD136" s="201">
        <v>1727.27</v>
      </c>
      <c r="AE136" s="225">
        <v>8.2000000000000003E-2</v>
      </c>
    </row>
    <row r="137" spans="1:31" x14ac:dyDescent="0.3">
      <c r="A137" s="199" t="s">
        <v>2110</v>
      </c>
      <c r="B137" s="200">
        <v>106</v>
      </c>
      <c r="C137" s="225">
        <v>1.1469378922311188E-2</v>
      </c>
      <c r="D137" s="199">
        <v>47.878787878787797</v>
      </c>
      <c r="E137" s="200">
        <v>132</v>
      </c>
      <c r="F137" s="225">
        <v>1.399194403222387E-2</v>
      </c>
      <c r="G137" s="199">
        <v>50.909090909090899</v>
      </c>
      <c r="H137" s="200">
        <v>245</v>
      </c>
      <c r="I137" s="225">
        <v>2.4531891458896567E-2</v>
      </c>
      <c r="J137" s="199">
        <v>89.090909999999994</v>
      </c>
      <c r="K137" s="225">
        <v>1.3113207547169812</v>
      </c>
      <c r="L137" s="200">
        <v>4409</v>
      </c>
      <c r="M137" s="225">
        <v>1.2E-2</v>
      </c>
      <c r="N137" s="199">
        <v>336.36</v>
      </c>
      <c r="O137" s="200">
        <v>4666</v>
      </c>
      <c r="P137" s="225">
        <v>1.2E-2</v>
      </c>
      <c r="Q137" s="199">
        <v>301.82</v>
      </c>
      <c r="R137" s="200">
        <v>7677</v>
      </c>
      <c r="S137" s="225">
        <v>1.9E-2</v>
      </c>
      <c r="T137" s="199">
        <v>458.79</v>
      </c>
      <c r="U137" s="225">
        <v>0.74099999999999999</v>
      </c>
      <c r="V137" s="200">
        <v>189635</v>
      </c>
      <c r="W137" s="225">
        <v>1.0999999999999999E-2</v>
      </c>
      <c r="X137" s="201">
        <v>1948.48</v>
      </c>
      <c r="Y137" s="200">
        <v>207416</v>
      </c>
      <c r="Z137" s="225">
        <v>1.2E-2</v>
      </c>
      <c r="AA137" s="201">
        <v>2350.91</v>
      </c>
      <c r="AB137" s="200">
        <v>347166</v>
      </c>
      <c r="AC137" s="225">
        <v>1.9E-2</v>
      </c>
      <c r="AD137" s="201">
        <v>3027.88</v>
      </c>
      <c r="AE137" s="225">
        <v>0.83099999999999996</v>
      </c>
    </row>
    <row r="138" spans="1:31" x14ac:dyDescent="0.3">
      <c r="A138" s="199" t="s">
        <v>2111</v>
      </c>
      <c r="B138" s="200">
        <v>236</v>
      </c>
      <c r="C138" s="225">
        <v>2.5535598355334345E-2</v>
      </c>
      <c r="D138" s="199">
        <v>61.212121212121197</v>
      </c>
      <c r="E138" s="200">
        <v>308</v>
      </c>
      <c r="F138" s="225">
        <v>3.2647869408522365E-2</v>
      </c>
      <c r="G138" s="199">
        <v>76.363636363636303</v>
      </c>
      <c r="H138" s="200">
        <v>333</v>
      </c>
      <c r="I138" s="225">
        <v>3.3343346350255335E-2</v>
      </c>
      <c r="J138" s="199">
        <v>87.272729999999996</v>
      </c>
      <c r="K138" s="225">
        <v>0.41101694915254239</v>
      </c>
      <c r="L138" s="200">
        <v>9127</v>
      </c>
      <c r="M138" s="225">
        <v>2.5000000000000001E-2</v>
      </c>
      <c r="N138" s="199">
        <v>517.58000000000004</v>
      </c>
      <c r="O138" s="200">
        <v>10387</v>
      </c>
      <c r="P138" s="225">
        <v>2.8000000000000001E-2</v>
      </c>
      <c r="Q138" s="199">
        <v>530.29999999999995</v>
      </c>
      <c r="R138" s="200">
        <v>14176</v>
      </c>
      <c r="S138" s="225">
        <v>3.5000000000000003E-2</v>
      </c>
      <c r="T138" s="199">
        <v>609.70000000000005</v>
      </c>
      <c r="U138" s="225">
        <v>0.55300000000000005</v>
      </c>
      <c r="V138" s="200">
        <v>364932</v>
      </c>
      <c r="W138" s="225">
        <v>2.1999999999999999E-2</v>
      </c>
      <c r="X138" s="201">
        <v>2846.06</v>
      </c>
      <c r="Y138" s="200">
        <v>410393</v>
      </c>
      <c r="Z138" s="225">
        <v>2.4E-2</v>
      </c>
      <c r="AA138" s="201">
        <v>3055.76</v>
      </c>
      <c r="AB138" s="200">
        <v>567184</v>
      </c>
      <c r="AC138" s="225">
        <v>0.03</v>
      </c>
      <c r="AD138" s="201">
        <v>3953.33</v>
      </c>
      <c r="AE138" s="225">
        <v>0.55400000000000005</v>
      </c>
    </row>
    <row r="139" spans="1:31" x14ac:dyDescent="0.3">
      <c r="A139" s="199" t="s">
        <v>2112</v>
      </c>
      <c r="B139" s="199">
        <v>15</v>
      </c>
      <c r="C139" s="225">
        <v>1.6230253191949794E-3</v>
      </c>
      <c r="D139" s="199">
        <v>14.545454545454501</v>
      </c>
      <c r="E139" s="199">
        <v>26</v>
      </c>
      <c r="F139" s="225">
        <v>2.7559889760440958E-3</v>
      </c>
      <c r="G139" s="199">
        <v>24.848484848484802</v>
      </c>
      <c r="H139" s="199">
        <v>15</v>
      </c>
      <c r="I139" s="225">
        <v>1.5019525382997897E-3</v>
      </c>
      <c r="J139" s="199">
        <v>17.575758</v>
      </c>
      <c r="K139" s="225">
        <v>0</v>
      </c>
      <c r="L139" s="199">
        <v>277</v>
      </c>
      <c r="M139" s="225">
        <v>1E-3</v>
      </c>
      <c r="N139" s="199">
        <v>75.760000000000005</v>
      </c>
      <c r="O139" s="199">
        <v>296</v>
      </c>
      <c r="P139" s="225">
        <v>1E-3</v>
      </c>
      <c r="Q139" s="199">
        <v>80</v>
      </c>
      <c r="R139" s="199">
        <v>173</v>
      </c>
      <c r="S139" s="225">
        <v>0</v>
      </c>
      <c r="T139" s="199">
        <v>65.45</v>
      </c>
      <c r="U139" s="225">
        <v>-0.375</v>
      </c>
      <c r="V139" s="200">
        <v>20391</v>
      </c>
      <c r="W139" s="225">
        <v>1E-3</v>
      </c>
      <c r="X139" s="199">
        <v>731.52</v>
      </c>
      <c r="Y139" s="200">
        <v>16112</v>
      </c>
      <c r="Z139" s="225">
        <v>1E-3</v>
      </c>
      <c r="AA139" s="199">
        <v>569.70000000000005</v>
      </c>
      <c r="AB139" s="200">
        <v>14468</v>
      </c>
      <c r="AC139" s="225">
        <v>1E-3</v>
      </c>
      <c r="AD139" s="199">
        <v>601.82000000000005</v>
      </c>
      <c r="AE139" s="225">
        <v>-0.28999999999999998</v>
      </c>
    </row>
    <row r="140" spans="1:31" x14ac:dyDescent="0.3">
      <c r="A140" s="199" t="s">
        <v>2113</v>
      </c>
      <c r="B140" s="199">
        <v>0</v>
      </c>
      <c r="C140" s="225">
        <v>0</v>
      </c>
      <c r="D140" s="199">
        <v>80</v>
      </c>
      <c r="E140" s="199">
        <v>0</v>
      </c>
      <c r="F140" s="225">
        <v>0</v>
      </c>
      <c r="G140" s="199">
        <v>13.3333333333333</v>
      </c>
      <c r="H140" s="199">
        <v>14</v>
      </c>
      <c r="I140" s="225">
        <v>1.4018223690798037E-3</v>
      </c>
      <c r="J140" s="199">
        <v>15.151515</v>
      </c>
      <c r="K140" s="225"/>
      <c r="L140" s="199">
        <v>234</v>
      </c>
      <c r="M140" s="225">
        <v>1E-3</v>
      </c>
      <c r="N140" s="199">
        <v>63.64</v>
      </c>
      <c r="O140" s="199">
        <v>349</v>
      </c>
      <c r="P140" s="225">
        <v>1E-3</v>
      </c>
      <c r="Q140" s="199">
        <v>89.09</v>
      </c>
      <c r="R140" s="199">
        <v>410</v>
      </c>
      <c r="S140" s="225">
        <v>1E-3</v>
      </c>
      <c r="T140" s="199">
        <v>99.39</v>
      </c>
      <c r="U140" s="225">
        <v>0.752</v>
      </c>
      <c r="V140" s="200">
        <v>17466</v>
      </c>
      <c r="W140" s="225">
        <v>1E-3</v>
      </c>
      <c r="X140" s="199">
        <v>600</v>
      </c>
      <c r="Y140" s="200">
        <v>19148</v>
      </c>
      <c r="Z140" s="225">
        <v>1E-3</v>
      </c>
      <c r="AA140" s="199">
        <v>563.03</v>
      </c>
      <c r="AB140" s="200">
        <v>20277</v>
      </c>
      <c r="AC140" s="225">
        <v>1E-3</v>
      </c>
      <c r="AD140" s="199">
        <v>723.64</v>
      </c>
      <c r="AE140" s="225">
        <v>0.161</v>
      </c>
    </row>
    <row r="141" spans="1:31" x14ac:dyDescent="0.3">
      <c r="A141" s="199" t="s">
        <v>2114</v>
      </c>
      <c r="B141" s="200">
        <v>95</v>
      </c>
      <c r="C141" s="225">
        <v>1.0279160354901536E-2</v>
      </c>
      <c r="D141" s="199">
        <v>43.030303030303003</v>
      </c>
      <c r="E141" s="200">
        <v>85</v>
      </c>
      <c r="F141" s="225">
        <v>9.0099639601441597E-3</v>
      </c>
      <c r="G141" s="199">
        <v>51.515151515151501</v>
      </c>
      <c r="H141" s="200">
        <v>57</v>
      </c>
      <c r="I141" s="225">
        <v>5.7074196455392011E-3</v>
      </c>
      <c r="J141" s="199">
        <v>37.5757561</v>
      </c>
      <c r="K141" s="225">
        <v>-0.4</v>
      </c>
      <c r="L141" s="200">
        <v>2380</v>
      </c>
      <c r="M141" s="225">
        <v>6.0000000000000001E-3</v>
      </c>
      <c r="N141" s="199">
        <v>250.91</v>
      </c>
      <c r="O141" s="200">
        <v>2918</v>
      </c>
      <c r="P141" s="225">
        <v>8.0000000000000002E-3</v>
      </c>
      <c r="Q141" s="199">
        <v>276.97000000000003</v>
      </c>
      <c r="R141" s="200">
        <v>3167</v>
      </c>
      <c r="S141" s="225">
        <v>8.0000000000000002E-3</v>
      </c>
      <c r="T141" s="199">
        <v>292.12</v>
      </c>
      <c r="U141" s="225">
        <v>0.33100000000000002</v>
      </c>
      <c r="V141" s="200">
        <v>101147</v>
      </c>
      <c r="W141" s="225">
        <v>6.0000000000000001E-3</v>
      </c>
      <c r="X141" s="201">
        <v>1562.42</v>
      </c>
      <c r="Y141" s="200">
        <v>122221</v>
      </c>
      <c r="Z141" s="225">
        <v>7.0000000000000001E-3</v>
      </c>
      <c r="AA141" s="201">
        <v>1795.76</v>
      </c>
      <c r="AB141" s="200">
        <v>127284</v>
      </c>
      <c r="AC141" s="225">
        <v>7.0000000000000001E-3</v>
      </c>
      <c r="AD141" s="201">
        <v>2056.9699999999998</v>
      </c>
      <c r="AE141" s="225">
        <v>0.25800000000000001</v>
      </c>
    </row>
    <row r="142" spans="1:31" x14ac:dyDescent="0.3">
      <c r="A142" s="199" t="s">
        <v>2115</v>
      </c>
      <c r="B142" s="199">
        <v>44</v>
      </c>
      <c r="C142" s="225">
        <v>4.7608742696386066E-3</v>
      </c>
      <c r="D142" s="199">
        <v>28.484848484848399</v>
      </c>
      <c r="E142" s="199">
        <v>47</v>
      </c>
      <c r="F142" s="225">
        <v>4.9819800720797116E-3</v>
      </c>
      <c r="G142" s="199">
        <v>27.272727272727199</v>
      </c>
      <c r="H142" s="199">
        <v>31</v>
      </c>
      <c r="I142" s="225">
        <v>3.1040352458195654E-3</v>
      </c>
      <c r="J142" s="199">
        <v>23.636364</v>
      </c>
      <c r="K142" s="225">
        <v>-0.29545454545454547</v>
      </c>
      <c r="L142" s="200">
        <v>1512</v>
      </c>
      <c r="M142" s="225">
        <v>4.0000000000000001E-3</v>
      </c>
      <c r="N142" s="199">
        <v>155.15</v>
      </c>
      <c r="O142" s="200">
        <v>1649</v>
      </c>
      <c r="P142" s="225">
        <v>4.0000000000000001E-3</v>
      </c>
      <c r="Q142" s="199">
        <v>218.18</v>
      </c>
      <c r="R142" s="200">
        <v>1681</v>
      </c>
      <c r="S142" s="225">
        <v>4.0000000000000001E-3</v>
      </c>
      <c r="T142" s="199">
        <v>212.73</v>
      </c>
      <c r="U142" s="225">
        <v>0.112</v>
      </c>
      <c r="V142" s="200">
        <v>49049</v>
      </c>
      <c r="W142" s="225">
        <v>3.0000000000000001E-3</v>
      </c>
      <c r="X142" s="201">
        <v>1212.73</v>
      </c>
      <c r="Y142" s="200">
        <v>52734</v>
      </c>
      <c r="Z142" s="225">
        <v>3.0000000000000001E-3</v>
      </c>
      <c r="AA142" s="199">
        <v>939.39</v>
      </c>
      <c r="AB142" s="200">
        <v>54939</v>
      </c>
      <c r="AC142" s="225">
        <v>3.0000000000000001E-3</v>
      </c>
      <c r="AD142" s="201">
        <v>1203.6400000000001</v>
      </c>
      <c r="AE142" s="225">
        <v>0.12</v>
      </c>
    </row>
    <row r="143" spans="1:31" x14ac:dyDescent="0.3">
      <c r="A143" s="199" t="s">
        <v>2116</v>
      </c>
      <c r="B143" s="199">
        <v>19</v>
      </c>
      <c r="C143" s="225">
        <v>2.0558320709803072E-3</v>
      </c>
      <c r="D143" s="199">
        <v>18.181818181818102</v>
      </c>
      <c r="E143" s="199">
        <v>28</v>
      </c>
      <c r="F143" s="225">
        <v>2.9679881280474879E-3</v>
      </c>
      <c r="G143" s="199">
        <v>20.606060606060598</v>
      </c>
      <c r="H143" s="199">
        <v>0</v>
      </c>
      <c r="I143" s="225">
        <v>0</v>
      </c>
      <c r="J143" s="199">
        <v>15.151515</v>
      </c>
      <c r="K143" s="225">
        <v>-1</v>
      </c>
      <c r="L143" s="200">
        <v>1141</v>
      </c>
      <c r="M143" s="225">
        <v>3.0000000000000001E-3</v>
      </c>
      <c r="N143" s="199">
        <v>160.61000000000001</v>
      </c>
      <c r="O143" s="200">
        <v>1473</v>
      </c>
      <c r="P143" s="225">
        <v>4.0000000000000001E-3</v>
      </c>
      <c r="Q143" s="199">
        <v>187.88</v>
      </c>
      <c r="R143" s="200">
        <v>1299</v>
      </c>
      <c r="S143" s="225">
        <v>3.0000000000000001E-3</v>
      </c>
      <c r="T143" s="199">
        <v>200.61</v>
      </c>
      <c r="U143" s="225">
        <v>0.13800000000000001</v>
      </c>
      <c r="V143" s="200">
        <v>43508</v>
      </c>
      <c r="W143" s="225">
        <v>3.0000000000000001E-3</v>
      </c>
      <c r="X143" s="199">
        <v>963.03</v>
      </c>
      <c r="Y143" s="200">
        <v>52816</v>
      </c>
      <c r="Z143" s="225">
        <v>3.0000000000000001E-3</v>
      </c>
      <c r="AA143" s="199">
        <v>962.42</v>
      </c>
      <c r="AB143" s="200">
        <v>62465</v>
      </c>
      <c r="AC143" s="225">
        <v>3.0000000000000001E-3</v>
      </c>
      <c r="AD143" s="201">
        <v>1050.9100000000001</v>
      </c>
      <c r="AE143" s="225">
        <v>0.436</v>
      </c>
    </row>
    <row r="144" spans="1:31" x14ac:dyDescent="0.3">
      <c r="A144" s="199" t="s">
        <v>2117</v>
      </c>
      <c r="B144" s="200">
        <v>112</v>
      </c>
      <c r="C144" s="225">
        <v>1.211858904998918E-2</v>
      </c>
      <c r="D144" s="199">
        <v>41.212121212121197</v>
      </c>
      <c r="E144" s="200">
        <v>47</v>
      </c>
      <c r="F144" s="225">
        <v>4.9819800720797116E-3</v>
      </c>
      <c r="G144" s="199">
        <v>24.2424242424242</v>
      </c>
      <c r="H144" s="200">
        <v>35</v>
      </c>
      <c r="I144" s="225">
        <v>3.5045559226995092E-3</v>
      </c>
      <c r="J144" s="199">
        <v>33.939392099999999</v>
      </c>
      <c r="K144" s="225">
        <v>-0.6875</v>
      </c>
      <c r="L144" s="200">
        <v>2572</v>
      </c>
      <c r="M144" s="225">
        <v>7.0000000000000001E-3</v>
      </c>
      <c r="N144" s="199">
        <v>250.91</v>
      </c>
      <c r="O144" s="200">
        <v>2414</v>
      </c>
      <c r="P144" s="225">
        <v>6.0000000000000001E-3</v>
      </c>
      <c r="Q144" s="199">
        <v>235.15</v>
      </c>
      <c r="R144" s="200">
        <v>3112</v>
      </c>
      <c r="S144" s="225">
        <v>8.0000000000000002E-3</v>
      </c>
      <c r="T144" s="199">
        <v>250.3</v>
      </c>
      <c r="U144" s="225">
        <v>0.21</v>
      </c>
      <c r="V144" s="200">
        <v>107147</v>
      </c>
      <c r="W144" s="225">
        <v>6.0000000000000001E-3</v>
      </c>
      <c r="X144" s="201">
        <v>1788.48</v>
      </c>
      <c r="Y144" s="200">
        <v>106359</v>
      </c>
      <c r="Z144" s="225">
        <v>6.0000000000000001E-3</v>
      </c>
      <c r="AA144" s="201">
        <v>1559.39</v>
      </c>
      <c r="AB144" s="200">
        <v>107804</v>
      </c>
      <c r="AC144" s="225">
        <v>6.0000000000000001E-3</v>
      </c>
      <c r="AD144" s="201">
        <v>1838.18</v>
      </c>
      <c r="AE144" s="225">
        <v>6.0000000000000001E-3</v>
      </c>
    </row>
    <row r="145" spans="1:31" x14ac:dyDescent="0.3">
      <c r="A145" s="199" t="s">
        <v>2118</v>
      </c>
      <c r="B145" s="199">
        <v>26</v>
      </c>
      <c r="C145" s="225">
        <v>2.8132438866046309E-3</v>
      </c>
      <c r="D145" s="199">
        <v>16.363636363636299</v>
      </c>
      <c r="E145" s="199">
        <v>0</v>
      </c>
      <c r="F145" s="225">
        <v>0</v>
      </c>
      <c r="G145" s="199">
        <v>13.3333333333333</v>
      </c>
      <c r="H145" s="199">
        <v>0</v>
      </c>
      <c r="I145" s="225">
        <v>0</v>
      </c>
      <c r="J145" s="199">
        <v>15.151515</v>
      </c>
      <c r="K145" s="225">
        <v>-1</v>
      </c>
      <c r="L145" s="199">
        <v>297</v>
      </c>
      <c r="M145" s="225">
        <v>1E-3</v>
      </c>
      <c r="N145" s="199">
        <v>75.150000000000006</v>
      </c>
      <c r="O145" s="199">
        <v>471</v>
      </c>
      <c r="P145" s="225">
        <v>1E-3</v>
      </c>
      <c r="Q145" s="199">
        <v>96.36</v>
      </c>
      <c r="R145" s="199">
        <v>454</v>
      </c>
      <c r="S145" s="225">
        <v>1E-3</v>
      </c>
      <c r="T145" s="199">
        <v>84.24</v>
      </c>
      <c r="U145" s="225">
        <v>0.52900000000000003</v>
      </c>
      <c r="V145" s="200">
        <v>15896</v>
      </c>
      <c r="W145" s="225">
        <v>1E-3</v>
      </c>
      <c r="X145" s="199">
        <v>563.64</v>
      </c>
      <c r="Y145" s="200">
        <v>17484</v>
      </c>
      <c r="Z145" s="225">
        <v>1E-3</v>
      </c>
      <c r="AA145" s="199">
        <v>577.58000000000004</v>
      </c>
      <c r="AB145" s="200">
        <v>19373</v>
      </c>
      <c r="AC145" s="225">
        <v>1E-3</v>
      </c>
      <c r="AD145" s="199">
        <v>700.61</v>
      </c>
      <c r="AE145" s="225">
        <v>0.219</v>
      </c>
    </row>
    <row r="146" spans="1:31" x14ac:dyDescent="0.3">
      <c r="A146" s="203" t="s">
        <v>2091</v>
      </c>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65" t="s">
        <v>2456</v>
      </c>
      <c r="C1" s="365"/>
      <c r="D1" s="365"/>
      <c r="E1" s="365"/>
      <c r="F1" s="365"/>
      <c r="G1" s="365"/>
    </row>
    <row r="2" spans="1:25" ht="36" customHeight="1" x14ac:dyDescent="0.3">
      <c r="A2" t="s">
        <v>188</v>
      </c>
      <c r="B2" s="367" t="str">
        <f>Population!B3</f>
        <v>City of Selma</v>
      </c>
      <c r="C2" s="367"/>
      <c r="D2" s="367"/>
      <c r="E2" s="367"/>
      <c r="F2" s="367"/>
      <c r="G2" s="367"/>
      <c r="H2" s="367"/>
      <c r="I2" s="367"/>
      <c r="J2" s="367" t="str">
        <f>Population!B4</f>
        <v>Fresno County</v>
      </c>
      <c r="K2" s="367"/>
      <c r="L2" s="367"/>
      <c r="M2" s="367"/>
      <c r="N2" s="367"/>
      <c r="O2" s="367"/>
      <c r="P2" s="367"/>
      <c r="Q2" s="367"/>
      <c r="R2" s="367" t="s">
        <v>189</v>
      </c>
      <c r="S2" s="367"/>
      <c r="T2" s="367"/>
      <c r="U2" s="367"/>
      <c r="V2" s="367"/>
      <c r="W2" s="367"/>
      <c r="X2" s="367"/>
      <c r="Y2" s="367"/>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6" t="s">
        <v>2457</v>
      </c>
      <c r="B4" s="216"/>
      <c r="C4" s="216"/>
      <c r="D4" s="216"/>
      <c r="E4" s="216"/>
      <c r="F4" s="216"/>
      <c r="G4" s="216"/>
      <c r="H4" s="216"/>
      <c r="I4" s="216"/>
      <c r="J4" s="216"/>
      <c r="K4" s="216"/>
      <c r="L4" s="216"/>
      <c r="M4" s="216"/>
      <c r="N4" s="216"/>
      <c r="O4" s="216"/>
      <c r="P4" s="216"/>
      <c r="Q4" s="216"/>
      <c r="R4" s="216"/>
      <c r="S4" s="216"/>
      <c r="T4" s="216"/>
      <c r="U4" s="216"/>
      <c r="V4" s="216"/>
      <c r="W4" s="216"/>
      <c r="X4" s="216"/>
      <c r="Y4" s="216"/>
    </row>
    <row r="5" spans="1:25" ht="54" customHeight="1" x14ac:dyDescent="0.3">
      <c r="B5" s="217" t="s">
        <v>1688</v>
      </c>
      <c r="C5" s="217"/>
      <c r="D5" s="217" t="s">
        <v>1689</v>
      </c>
      <c r="E5" s="217"/>
      <c r="F5" s="217" t="s">
        <v>1690</v>
      </c>
      <c r="G5" s="217"/>
      <c r="H5" s="217" t="s">
        <v>1691</v>
      </c>
      <c r="I5" s="217"/>
      <c r="J5" s="217" t="s">
        <v>1688</v>
      </c>
      <c r="K5" s="217"/>
      <c r="L5" s="217" t="s">
        <v>1689</v>
      </c>
      <c r="M5" s="217"/>
      <c r="N5" s="217" t="s">
        <v>1690</v>
      </c>
      <c r="O5" s="217"/>
      <c r="P5" s="217" t="s">
        <v>1691</v>
      </c>
      <c r="Q5" s="217"/>
      <c r="R5" s="217" t="s">
        <v>1688</v>
      </c>
      <c r="S5" s="217"/>
      <c r="T5" s="217" t="s">
        <v>1689</v>
      </c>
      <c r="U5" s="217"/>
      <c r="V5" s="217" t="s">
        <v>1690</v>
      </c>
      <c r="W5" s="217"/>
      <c r="X5" s="217" t="s">
        <v>1691</v>
      </c>
      <c r="Y5" s="217"/>
    </row>
    <row r="6" spans="1:25" ht="14.4" x14ac:dyDescent="0.3">
      <c r="A6" t="s">
        <v>1687</v>
      </c>
      <c r="B6" s="2">
        <v>0</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0</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0</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t="s">
        <v>188</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3" t="s">
        <v>2256</v>
      </c>
    </row>
    <row r="16" spans="1:25" ht="36" customHeight="1" x14ac:dyDescent="0.3">
      <c r="A16" s="184" t="s">
        <v>2257</v>
      </c>
    </row>
    <row r="17" spans="1:1" ht="14.4" x14ac:dyDescent="0.3">
      <c r="A17" s="185"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2023-01-20T19:32:56Z</dcterms:modified>
  <cp:category/>
  <cp:contentStatus/>
</cp:coreProperties>
</file>